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9991\Desktop\МЕТОДИЧКИ\Обучение для Нефтегазстрой\"/>
    </mc:Choice>
  </mc:AlternateContent>
  <xr:revisionPtr revIDLastSave="0" documentId="13_ncr:1_{26C8F15B-F066-4497-AF92-43855DDD6217}" xr6:coauthVersionLast="47" xr6:coauthVersionMax="47" xr10:uidLastSave="{00000000-0000-0000-0000-000000000000}"/>
  <bookViews>
    <workbookView xWindow="24" yWindow="24" windowWidth="23016" windowHeight="12336" xr2:uid="{00000000-000D-0000-FFFF-FFFF00000000}"/>
  </bookViews>
  <sheets>
    <sheet name="СМР" sheetId="1" r:id="rId1"/>
    <sheet name="МТР" sheetId="2" r:id="rId2"/>
  </sheets>
  <definedNames>
    <definedName name="_FilterDatabaseFix_1Fix_1Fix_1Fix_1Fix_1Fix_1" localSheetId="0" hidden="1">СМР!$B$49:$AI$187</definedName>
    <definedName name="_xlnm._FilterDatabase" localSheetId="0" hidden="1">СМР!$B$8:$AI$8</definedName>
    <definedName name="Print_AreaFix_2Fix_2Fix_2Fix_2Fix_2Fix_3" localSheetId="0">СМР!$B$8:$AI$187</definedName>
    <definedName name="Print_AreaFix_5" localSheetId="0">СМР!$B$8:$AI$187</definedName>
    <definedName name="Print_TitlesFix_3Fix_3Fix_3Fix_3Fix_3Fix_2" localSheetId="0">СМР!#REF!</definedName>
    <definedName name="Print_TitlesFix_4Fix_4Fix_4Fix_4Fix_4" localSheetId="0">СМР!$8:$8</definedName>
    <definedName name="_xlnm.Print_Titles" localSheetId="0">СМР!$7:$9</definedName>
    <definedName name="_xlnm.Print_Area" localSheetId="0">СМР!$A$1:$AP$188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4" i="1" l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03" i="1"/>
  <c r="A91" i="1"/>
  <c r="A92" i="1" s="1"/>
  <c r="A93" i="1" s="1"/>
  <c r="A94" i="1" s="1"/>
  <c r="A95" i="1" s="1"/>
  <c r="A96" i="1" s="1"/>
  <c r="A97" i="1" s="1"/>
  <c r="A98" i="1" s="1"/>
  <c r="A99" i="1" s="1"/>
  <c r="X143" i="1"/>
  <c r="AC106" i="1"/>
  <c r="T106" i="1"/>
  <c r="H106" i="1"/>
  <c r="T105" i="1" l="1"/>
  <c r="AC105" i="1" s="1"/>
  <c r="H107" i="1"/>
  <c r="H105" i="1"/>
  <c r="T107" i="1"/>
  <c r="AC107" i="1" s="1"/>
  <c r="X98" i="1" l="1"/>
  <c r="I41" i="1"/>
  <c r="AB165" i="1" l="1"/>
  <c r="AC165" i="1" s="1"/>
  <c r="AG166" i="1"/>
  <c r="M160" i="1"/>
  <c r="X129" i="1"/>
  <c r="AC129" i="1" s="1"/>
  <c r="T129" i="1"/>
  <c r="P103" i="1"/>
  <c r="AC103" i="1" s="1"/>
  <c r="T92" i="1"/>
  <c r="T65" i="1"/>
  <c r="G63" i="1" l="1"/>
  <c r="H62" i="1"/>
  <c r="H65" i="1"/>
  <c r="H64" i="1"/>
  <c r="F61" i="1"/>
  <c r="S157" i="1"/>
  <c r="T157" i="1" s="1"/>
  <c r="H157" i="1"/>
  <c r="T149" i="1"/>
  <c r="X145" i="1"/>
  <c r="T145" i="1"/>
  <c r="V133" i="1"/>
  <c r="X133" i="1" s="1"/>
  <c r="AC133" i="1" s="1"/>
  <c r="V132" i="1"/>
  <c r="X132" i="1" s="1"/>
  <c r="AC132" i="1" s="1"/>
  <c r="V131" i="1"/>
  <c r="X131" i="1" s="1"/>
  <c r="AC131" i="1" s="1"/>
  <c r="S119" i="1" l="1"/>
  <c r="T109" i="1"/>
  <c r="AC109" i="1" s="1"/>
  <c r="T128" i="1"/>
  <c r="AC128" i="1" s="1"/>
  <c r="T127" i="1"/>
  <c r="AC127" i="1" s="1"/>
  <c r="T126" i="1"/>
  <c r="AC126" i="1" s="1"/>
  <c r="T125" i="1"/>
  <c r="AC125" i="1" s="1"/>
  <c r="T124" i="1"/>
  <c r="AC124" i="1" s="1"/>
  <c r="T123" i="1"/>
  <c r="AC123" i="1" s="1"/>
  <c r="T122" i="1"/>
  <c r="AC122" i="1" s="1"/>
  <c r="T121" i="1"/>
  <c r="AC121" i="1" s="1"/>
  <c r="T120" i="1"/>
  <c r="AC120" i="1" s="1"/>
  <c r="T119" i="1"/>
  <c r="AC119" i="1" s="1"/>
  <c r="T118" i="1"/>
  <c r="AC118" i="1" s="1"/>
  <c r="T117" i="1"/>
  <c r="AC117" i="1" s="1"/>
  <c r="T116" i="1"/>
  <c r="AC116" i="1" s="1"/>
  <c r="T115" i="1"/>
  <c r="AC115" i="1" s="1"/>
  <c r="T113" i="1"/>
  <c r="AC113" i="1" s="1"/>
  <c r="T110" i="1"/>
  <c r="AC110" i="1" s="1"/>
  <c r="T111" i="1"/>
  <c r="AC111" i="1" s="1"/>
  <c r="T108" i="1"/>
  <c r="AC108" i="1" s="1"/>
  <c r="S97" i="1"/>
  <c r="S96" i="1"/>
  <c r="T96" i="1" s="1"/>
  <c r="T94" i="1"/>
  <c r="T93" i="1"/>
  <c r="Q86" i="1"/>
  <c r="T86" i="1" s="1"/>
  <c r="R85" i="1"/>
  <c r="Q83" i="1"/>
  <c r="T83" i="1" s="1"/>
  <c r="U73" i="1"/>
  <c r="X73" i="1" s="1"/>
  <c r="U72" i="1"/>
  <c r="S69" i="1"/>
  <c r="T69" i="1" s="1"/>
  <c r="Q66" i="1"/>
  <c r="T66" i="1" s="1"/>
  <c r="Q62" i="1"/>
  <c r="T62" i="1" s="1"/>
  <c r="E73" i="1"/>
  <c r="H127" i="1" l="1"/>
  <c r="H128" i="1"/>
  <c r="H126" i="1"/>
  <c r="H125" i="1"/>
  <c r="H124" i="1"/>
  <c r="H123" i="1"/>
  <c r="H122" i="1"/>
  <c r="H121" i="1"/>
  <c r="H120" i="1"/>
  <c r="H119" i="1"/>
  <c r="H118" i="1"/>
  <c r="H115" i="1"/>
  <c r="H117" i="1"/>
  <c r="H116" i="1"/>
  <c r="H113" i="1"/>
  <c r="H111" i="1" l="1"/>
  <c r="I111" i="1"/>
  <c r="H109" i="1"/>
  <c r="I109" i="1"/>
  <c r="T104" i="1"/>
  <c r="P104" i="1"/>
  <c r="H104" i="1"/>
  <c r="T67" i="1" l="1"/>
  <c r="X66" i="1"/>
  <c r="I66" i="1"/>
  <c r="H66" i="1"/>
  <c r="P65" i="1"/>
  <c r="X65" i="1" s="1"/>
  <c r="I65" i="1"/>
  <c r="P64" i="1"/>
  <c r="I64" i="1"/>
  <c r="D80" i="1" l="1"/>
  <c r="AO185" i="1"/>
  <c r="AK185" i="1"/>
  <c r="AK140" i="1"/>
  <c r="AB181" i="1"/>
  <c r="AC181" i="1" s="1"/>
  <c r="AG181" i="1"/>
  <c r="AP181" i="1" s="1"/>
  <c r="AG180" i="1"/>
  <c r="AP180" i="1" s="1"/>
  <c r="AG178" i="1"/>
  <c r="AB178" i="1"/>
  <c r="AC178" i="1" s="1"/>
  <c r="AP185" i="1" l="1"/>
  <c r="F182" i="1"/>
  <c r="E183" i="1" s="1"/>
  <c r="I166" i="1"/>
  <c r="H166" i="1"/>
  <c r="E184" i="1" l="1"/>
  <c r="F184" i="1" s="1"/>
  <c r="E185" i="1" s="1"/>
  <c r="F185" i="1" s="1"/>
  <c r="E186" i="1" s="1"/>
  <c r="F183" i="1"/>
  <c r="V134" i="1"/>
  <c r="X134" i="1" s="1"/>
  <c r="H130" i="1"/>
  <c r="I130" i="1"/>
  <c r="V76" i="1"/>
  <c r="P79" i="1"/>
  <c r="H55" i="1"/>
  <c r="AO140" i="1"/>
  <c r="AP140" i="1" s="1"/>
  <c r="AB140" i="1"/>
  <c r="Q82" i="1"/>
  <c r="Q81" i="1"/>
  <c r="Q80" i="1"/>
  <c r="G48" i="1"/>
  <c r="H39" i="1"/>
  <c r="H31" i="1"/>
  <c r="H27" i="1"/>
  <c r="H44" i="1"/>
  <c r="H38" i="1"/>
  <c r="H32" i="1"/>
  <c r="H29" i="1"/>
  <c r="H30" i="1"/>
  <c r="H28" i="1"/>
  <c r="H25" i="1"/>
  <c r="F173" i="1"/>
  <c r="E173" i="1"/>
  <c r="F170" i="1"/>
  <c r="E170" i="1"/>
  <c r="F167" i="1"/>
  <c r="E167" i="1"/>
  <c r="F158" i="1"/>
  <c r="E158" i="1"/>
  <c r="F152" i="1"/>
  <c r="E152" i="1"/>
  <c r="F146" i="1"/>
  <c r="E146" i="1"/>
  <c r="F141" i="1"/>
  <c r="E141" i="1"/>
  <c r="F100" i="1"/>
  <c r="E100" i="1"/>
  <c r="F89" i="1"/>
  <c r="E89" i="1"/>
  <c r="F77" i="1"/>
  <c r="E77" i="1"/>
  <c r="E50" i="1"/>
  <c r="F50" i="1"/>
  <c r="F10" i="1"/>
  <c r="F23" i="1"/>
  <c r="E23" i="1"/>
  <c r="E187" i="1" l="1"/>
  <c r="F187" i="1" s="1"/>
  <c r="F186" i="1"/>
  <c r="AL186" i="1" s="1"/>
  <c r="AO186" i="1" s="1"/>
  <c r="AP186" i="1" s="1"/>
  <c r="U151" i="1"/>
  <c r="R142" i="1"/>
  <c r="S68" i="1"/>
  <c r="H144" i="1"/>
  <c r="H145" i="1"/>
  <c r="H142" i="1"/>
  <c r="H140" i="1"/>
  <c r="H110" i="1"/>
  <c r="H129" i="1"/>
  <c r="H131" i="1"/>
  <c r="H132" i="1"/>
  <c r="H133" i="1"/>
  <c r="H134" i="1"/>
  <c r="H135" i="1"/>
  <c r="H136" i="1"/>
  <c r="H137" i="1"/>
  <c r="H138" i="1"/>
  <c r="H139" i="1"/>
  <c r="H108" i="1"/>
  <c r="H151" i="1"/>
  <c r="H155" i="1"/>
  <c r="H177" i="1"/>
  <c r="H178" i="1"/>
  <c r="H179" i="1"/>
  <c r="H180" i="1"/>
  <c r="H181" i="1"/>
  <c r="H182" i="1"/>
  <c r="H183" i="1"/>
  <c r="H184" i="1"/>
  <c r="H185" i="1"/>
  <c r="H186" i="1"/>
  <c r="H187" i="1"/>
  <c r="H169" i="1"/>
  <c r="H174" i="1"/>
  <c r="H172" i="1"/>
  <c r="H176" i="1"/>
  <c r="H171" i="1"/>
  <c r="H168" i="1"/>
  <c r="H165" i="1"/>
  <c r="H164" i="1"/>
  <c r="H163" i="1"/>
  <c r="I177" i="1"/>
  <c r="I178" i="1"/>
  <c r="I179" i="1"/>
  <c r="I176" i="1"/>
  <c r="I155" i="1"/>
  <c r="I157" i="1"/>
  <c r="I151" i="1"/>
  <c r="I144" i="1"/>
  <c r="I145" i="1"/>
  <c r="I142" i="1"/>
  <c r="I171" i="1"/>
  <c r="I169" i="1"/>
  <c r="I168" i="1"/>
  <c r="I161" i="1"/>
  <c r="I163" i="1"/>
  <c r="I164" i="1"/>
  <c r="I165" i="1"/>
  <c r="D156" i="1"/>
  <c r="H156" i="1" l="1"/>
  <c r="S156" i="1"/>
  <c r="I156" i="1"/>
  <c r="AC156" i="1"/>
  <c r="H93" i="1"/>
  <c r="H94" i="1"/>
  <c r="H95" i="1"/>
  <c r="H96" i="1"/>
  <c r="H97" i="1"/>
  <c r="H98" i="1"/>
  <c r="H99" i="1"/>
  <c r="H92" i="1"/>
  <c r="I91" i="1"/>
  <c r="I92" i="1"/>
  <c r="I93" i="1"/>
  <c r="I94" i="1"/>
  <c r="I95" i="1"/>
  <c r="I96" i="1"/>
  <c r="I97" i="1"/>
  <c r="I98" i="1"/>
  <c r="I99" i="1"/>
  <c r="I102" i="1"/>
  <c r="I104" i="1"/>
  <c r="I105" i="1"/>
  <c r="I106" i="1"/>
  <c r="I107" i="1"/>
  <c r="I108" i="1"/>
  <c r="I110" i="1"/>
  <c r="I116" i="1"/>
  <c r="I118" i="1"/>
  <c r="I120" i="1"/>
  <c r="I122" i="1"/>
  <c r="I124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01" i="1"/>
  <c r="S95" i="1"/>
  <c r="T95" i="1" s="1"/>
  <c r="AC95" i="1" s="1"/>
  <c r="I88" i="1"/>
  <c r="H79" i="1"/>
  <c r="H81" i="1"/>
  <c r="H82" i="1"/>
  <c r="H83" i="1"/>
  <c r="H86" i="1"/>
  <c r="H87" i="1"/>
  <c r="H88" i="1"/>
  <c r="I63" i="1"/>
  <c r="I67" i="1"/>
  <c r="I68" i="1"/>
  <c r="I69" i="1"/>
  <c r="I70" i="1"/>
  <c r="I71" i="1"/>
  <c r="I72" i="1"/>
  <c r="I73" i="1"/>
  <c r="I74" i="1"/>
  <c r="I75" i="1"/>
  <c r="I76" i="1"/>
  <c r="I62" i="1"/>
  <c r="I79" i="1"/>
  <c r="I81" i="1"/>
  <c r="I82" i="1"/>
  <c r="I83" i="1"/>
  <c r="I85" i="1"/>
  <c r="I86" i="1"/>
  <c r="I87" i="1"/>
  <c r="H68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24" i="1"/>
  <c r="H74" i="1"/>
  <c r="H75" i="1"/>
  <c r="H76" i="1"/>
  <c r="H67" i="1"/>
  <c r="H69" i="1"/>
  <c r="H70" i="1"/>
  <c r="H71" i="1"/>
  <c r="H72" i="1"/>
  <c r="H73" i="1"/>
  <c r="G102" i="1"/>
  <c r="G101" i="1"/>
  <c r="G91" i="1"/>
  <c r="G58" i="1" l="1"/>
  <c r="A40" i="1"/>
  <c r="F20" i="1"/>
  <c r="E20" i="1"/>
  <c r="E10" i="1"/>
  <c r="I27" i="1"/>
  <c r="D48" i="2" l="1"/>
  <c r="E564" i="2"/>
  <c r="E511" i="2"/>
  <c r="E468" i="2"/>
  <c r="D468" i="2"/>
  <c r="E465" i="2"/>
  <c r="D465" i="2"/>
  <c r="E432" i="2"/>
  <c r="E404" i="2"/>
  <c r="E386" i="2"/>
  <c r="D386" i="2"/>
  <c r="E330" i="2"/>
  <c r="E311" i="2"/>
  <c r="E302" i="2"/>
  <c r="D302" i="2"/>
  <c r="E290" i="2"/>
  <c r="E247" i="2"/>
  <c r="E233" i="2"/>
  <c r="D233" i="2"/>
  <c r="E180" i="2"/>
  <c r="D180" i="2"/>
  <c r="E170" i="2"/>
  <c r="D170" i="2"/>
  <c r="E162" i="2"/>
  <c r="D162" i="2"/>
  <c r="E77" i="2"/>
  <c r="D77" i="2"/>
  <c r="E48" i="2"/>
  <c r="E4" i="2"/>
  <c r="D4" i="2"/>
  <c r="AO187" i="1"/>
  <c r="AP187" i="1" s="1"/>
  <c r="AB177" i="1"/>
  <c r="AC177" i="1" s="1"/>
  <c r="AB168" i="1"/>
  <c r="X168" i="1"/>
  <c r="X151" i="1"/>
  <c r="T151" i="1"/>
  <c r="T155" i="1"/>
  <c r="X139" i="1"/>
  <c r="X136" i="1"/>
  <c r="AB139" i="1"/>
  <c r="AC139" i="1" s="1"/>
  <c r="AC93" i="1"/>
  <c r="T81" i="1"/>
  <c r="X76" i="1"/>
  <c r="X68" i="1"/>
  <c r="T68" i="1"/>
  <c r="L59" i="1"/>
  <c r="AC92" i="1" l="1"/>
  <c r="AC151" i="1"/>
  <c r="AC149" i="1"/>
  <c r="AC155" i="1"/>
  <c r="AC168" i="1"/>
  <c r="AC157" i="1"/>
  <c r="AI182" i="1"/>
  <c r="Y179" i="1"/>
  <c r="AB179" i="1" s="1"/>
  <c r="AC179" i="1" s="1"/>
  <c r="Y176" i="1"/>
  <c r="AB176" i="1" s="1"/>
  <c r="AC176" i="1" s="1"/>
  <c r="AH174" i="1"/>
  <c r="AH172" i="1"/>
  <c r="V171" i="1"/>
  <c r="X171" i="1" s="1"/>
  <c r="AC171" i="1" s="1"/>
  <c r="Y169" i="1"/>
  <c r="Z169" i="1"/>
  <c r="AA169" i="1"/>
  <c r="AD169" i="1"/>
  <c r="AE169" i="1"/>
  <c r="AF169" i="1"/>
  <c r="W169" i="1"/>
  <c r="X169" i="1" s="1"/>
  <c r="AB169" i="1" l="1"/>
  <c r="AC169" i="1" s="1"/>
  <c r="AG169" i="1"/>
  <c r="Y164" i="1"/>
  <c r="AB164" i="1" s="1"/>
  <c r="AC164" i="1" s="1"/>
  <c r="W163" i="1"/>
  <c r="X163" i="1" s="1"/>
  <c r="AC163" i="1" s="1"/>
  <c r="U161" i="1"/>
  <c r="AC145" i="1"/>
  <c r="R144" i="1"/>
  <c r="S144" i="1"/>
  <c r="U144" i="1"/>
  <c r="X144" i="1" s="1"/>
  <c r="X140" i="1"/>
  <c r="Y136" i="1"/>
  <c r="AB136" i="1" s="1"/>
  <c r="AC136" i="1" s="1"/>
  <c r="U135" i="1"/>
  <c r="V135" i="1"/>
  <c r="W135" i="1"/>
  <c r="Y135" i="1"/>
  <c r="AB135" i="1" s="1"/>
  <c r="S135" i="1"/>
  <c r="T135" i="1" s="1"/>
  <c r="M102" i="1"/>
  <c r="M101" i="1"/>
  <c r="P101" i="1" s="1"/>
  <c r="AC101" i="1" s="1"/>
  <c r="AC98" i="1"/>
  <c r="T97" i="1"/>
  <c r="AC97" i="1" s="1"/>
  <c r="AC96" i="1"/>
  <c r="AC94" i="1"/>
  <c r="M91" i="1"/>
  <c r="P91" i="1" s="1"/>
  <c r="AC91" i="1" s="1"/>
  <c r="W88" i="1"/>
  <c r="X88" i="1" s="1"/>
  <c r="W87" i="1"/>
  <c r="X87" i="1" s="1"/>
  <c r="T80" i="1"/>
  <c r="X75" i="1"/>
  <c r="U74" i="1"/>
  <c r="X74" i="1" s="1"/>
  <c r="U71" i="1"/>
  <c r="X71" i="1" s="1"/>
  <c r="U70" i="1"/>
  <c r="X70" i="1" s="1"/>
  <c r="X69" i="1"/>
  <c r="M58" i="1"/>
  <c r="P58" i="1" s="1"/>
  <c r="K58" i="1"/>
  <c r="L58" i="1" s="1"/>
  <c r="M57" i="1"/>
  <c r="P57" i="1" s="1"/>
  <c r="K57" i="1"/>
  <c r="L57" i="1" s="1"/>
  <c r="T142" i="1" l="1"/>
  <c r="AC142" i="1" s="1"/>
  <c r="T144" i="1"/>
  <c r="AC144" i="1" s="1"/>
  <c r="V161" i="1"/>
  <c r="X161" i="1" s="1"/>
  <c r="AC161" i="1" s="1"/>
  <c r="X135" i="1"/>
  <c r="AC135" i="1" s="1"/>
  <c r="AC134" i="1"/>
  <c r="N102" i="1"/>
  <c r="P102" i="1" s="1"/>
  <c r="AC102" i="1" s="1"/>
  <c r="X99" i="1"/>
  <c r="AC99" i="1" s="1"/>
  <c r="T82" i="1"/>
  <c r="X72" i="1"/>
  <c r="D103" i="1"/>
  <c r="I103" i="1" l="1"/>
  <c r="AC104" i="1"/>
  <c r="F176" i="1" l="1"/>
  <c r="E177" i="1" s="1"/>
  <c r="E72" i="1"/>
  <c r="D153" i="1" l="1"/>
  <c r="S153" i="1" s="1"/>
  <c r="T153" i="1" s="1"/>
  <c r="D154" i="1"/>
  <c r="S154" i="1" s="1"/>
  <c r="T154" i="1" s="1"/>
  <c r="D150" i="1"/>
  <c r="D149" i="1"/>
  <c r="D148" i="1"/>
  <c r="D147" i="1"/>
  <c r="R147" i="1" l="1"/>
  <c r="T147" i="1" s="1"/>
  <c r="AC147" i="1" s="1"/>
  <c r="H147" i="1"/>
  <c r="I147" i="1"/>
  <c r="V150" i="1"/>
  <c r="U150" i="1" s="1"/>
  <c r="X150" i="1" s="1"/>
  <c r="I150" i="1"/>
  <c r="H150" i="1"/>
  <c r="R148" i="1"/>
  <c r="H148" i="1"/>
  <c r="I148" i="1"/>
  <c r="I154" i="1"/>
  <c r="H154" i="1"/>
  <c r="F177" i="1"/>
  <c r="I149" i="1"/>
  <c r="H149" i="1"/>
  <c r="H153" i="1"/>
  <c r="I153" i="1"/>
  <c r="E178" i="1" l="1"/>
  <c r="F178" i="1" s="1"/>
  <c r="E179" i="1"/>
  <c r="F179" i="1" s="1"/>
  <c r="E180" i="1" s="1"/>
  <c r="F180" i="1" s="1"/>
  <c r="E181" i="1"/>
  <c r="F181" i="1" s="1"/>
  <c r="E175" i="1"/>
  <c r="T150" i="1"/>
  <c r="AC150" i="1" s="1"/>
  <c r="T148" i="1"/>
  <c r="AC148" i="1" s="1"/>
  <c r="AC154" i="1"/>
  <c r="AC153" i="1"/>
  <c r="F175" i="1" l="1"/>
  <c r="D114" i="1"/>
  <c r="D112" i="1"/>
  <c r="D162" i="1"/>
  <c r="D160" i="1"/>
  <c r="D159" i="1"/>
  <c r="I160" i="1" l="1"/>
  <c r="H160" i="1"/>
  <c r="S160" i="1" s="1"/>
  <c r="T160" i="1" s="1"/>
  <c r="H112" i="1"/>
  <c r="T112" i="1"/>
  <c r="AC112" i="1" s="1"/>
  <c r="H114" i="1"/>
  <c r="T114" i="1"/>
  <c r="AC114" i="1" s="1"/>
  <c r="G159" i="1"/>
  <c r="M159" i="1" s="1"/>
  <c r="P159" i="1" s="1"/>
  <c r="AC159" i="1" s="1"/>
  <c r="I159" i="1"/>
  <c r="I112" i="1"/>
  <c r="H162" i="1"/>
  <c r="I162" i="1"/>
  <c r="I114" i="1"/>
  <c r="P160" i="1"/>
  <c r="AC160" i="1" s="1"/>
  <c r="V162" i="1"/>
  <c r="W162" i="1"/>
  <c r="U162" i="1"/>
  <c r="X162" i="1" l="1"/>
  <c r="AC162" i="1" s="1"/>
  <c r="D90" i="1" l="1"/>
  <c r="T90" i="1"/>
  <c r="D84" i="1"/>
  <c r="Q84" i="1" s="1"/>
  <c r="D78" i="1"/>
  <c r="X84" i="1" l="1"/>
  <c r="T84" i="1"/>
  <c r="I90" i="1"/>
  <c r="M90" i="1"/>
  <c r="P90" i="1" s="1"/>
  <c r="AC90" i="1" s="1"/>
  <c r="Q78" i="1"/>
  <c r="T78" i="1" s="1"/>
  <c r="H78" i="1"/>
  <c r="I78" i="1"/>
  <c r="I84" i="1"/>
  <c r="H84" i="1"/>
  <c r="H80" i="1"/>
  <c r="I80" i="1"/>
  <c r="G90" i="1"/>
  <c r="E61" i="1"/>
  <c r="F60" i="1" l="1"/>
  <c r="F49" i="1" s="1"/>
  <c r="E60" i="1"/>
  <c r="E49" i="1" s="1"/>
  <c r="AP1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Марченко Максим Сергеевич</author>
  </authors>
  <commentList>
    <comment ref="E18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В зоне ответственности НГС, проставить даты</t>
        </r>
      </text>
    </comment>
    <comment ref="E19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В зоне ответственности НГС, проставить даты</t>
        </r>
      </text>
    </comment>
    <comment ref="F59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 xml:space="preserve">Мобилизация выполнена до 10.01.2023
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b/>
            <sz val="9"/>
            <color rgb="FF000000"/>
            <rFont val="Tahoma"/>
            <family val="2"/>
            <charset val="204"/>
          </rPr>
          <t xml:space="preserve">ОТВЕТ: </t>
        </r>
        <r>
          <rPr>
            <sz val="9"/>
            <color rgb="FF000000"/>
            <rFont val="Tahoma"/>
            <family val="2"/>
            <charset val="204"/>
          </rPr>
          <t xml:space="preserve">окончание сроков мобилизации не может быть обозначено ввиду пополнения численности ЛТ и ТР по необходимости в течение реализации проекта
</t>
        </r>
      </text>
    </comment>
    <comment ref="E62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 xml:space="preserve">Корректируем сроки:
</t>
        </r>
        <r>
          <rPr>
            <sz val="9"/>
            <color rgb="FF000000"/>
            <rFont val="Tahoma"/>
            <family val="2"/>
            <charset val="204"/>
          </rPr>
          <t xml:space="preserve">Завершение СМР по ГО - до 25.07.2023
</t>
        </r>
        <r>
          <rPr>
            <sz val="9"/>
            <color rgb="FF000000"/>
            <rFont val="Tahoma"/>
            <family val="2"/>
            <charset val="204"/>
          </rPr>
          <t>Врезка в МГ - 30.08.2023</t>
        </r>
      </text>
    </comment>
    <comment ref="E84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Почему такой промежуток после укладки и обратной засыпки?</t>
        </r>
      </text>
    </comment>
    <comment ref="E92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10 фундаментов делам 5 месяцев?</t>
        </r>
      </text>
    </comment>
    <comment ref="B99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Благоустройство не может закончиться раньше монтажа ограждения</t>
        </r>
      </text>
    </comment>
    <comment ref="E131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 xml:space="preserve">Соблюсти последовательность
</t>
        </r>
        <r>
          <rPr>
            <sz val="9"/>
            <color rgb="FF000000"/>
            <rFont val="Tahoma"/>
            <family val="2"/>
            <charset val="204"/>
          </rPr>
          <t>Данные работы не выполняются парралельно</t>
        </r>
      </text>
    </comment>
    <comment ref="E137" authorId="0" shapeId="0" xr:uid="{00000000-0006-0000-0000-000009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Мачту монтируем 5 месяцев?</t>
        </r>
      </text>
    </comment>
    <comment ref="F140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Завершение благоустройства перенест на 2й квартал 2024</t>
        </r>
      </text>
    </comment>
    <comment ref="E143" authorId="0" shapeId="0" xr:uid="{558A4344-E101-A142-A9C5-66FE11DE985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Знаки ставим после прокладки кабеля</t>
        </r>
      </text>
    </comment>
    <comment ref="E145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Знаки ставим после прокладки кабеля</t>
        </r>
      </text>
    </comment>
    <comment ref="F148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Сроки монтажа ЗРА парралельно с устройством трубопроводов</t>
        </r>
      </text>
    </comment>
    <comment ref="F154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Синхронизировать сроки прокладки ТП и устройства колодцев</t>
        </r>
      </text>
    </comment>
    <comment ref="F155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204"/>
          </rPr>
          <t>Марченко Максим Сергеевич: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Синхронизировать сроки прокладки ТП и устройства колодцев</t>
        </r>
      </text>
    </comment>
  </commentList>
</comments>
</file>

<file path=xl/sharedStrings.xml><?xml version="1.0" encoding="utf-8"?>
<sst xmlns="http://schemas.openxmlformats.org/spreadsheetml/2006/main" count="2334" uniqueCount="1295">
  <si>
    <t>Вид работ</t>
  </si>
  <si>
    <t>Ед. изм.</t>
  </si>
  <si>
    <t>Проектный объем</t>
  </si>
  <si>
    <t>Начало этапа</t>
  </si>
  <si>
    <t>Окончание этапа</t>
  </si>
  <si>
    <t>Декабрь 2022</t>
  </si>
  <si>
    <t>Работы подготовительного периода</t>
  </si>
  <si>
    <t>%</t>
  </si>
  <si>
    <t>Получение разрешения на строительство</t>
  </si>
  <si>
    <t>дата</t>
  </si>
  <si>
    <t>Строительно-монтажные работы</t>
  </si>
  <si>
    <t>Разработка и согласование проекта-производства работ</t>
  </si>
  <si>
    <t>Получение разрешений на производство работ в зоне действующих коммуникаций</t>
  </si>
  <si>
    <t>Организация временных проездов через существующие естественные и искуственные препятствия</t>
  </si>
  <si>
    <t>км</t>
  </si>
  <si>
    <t>шт</t>
  </si>
  <si>
    <t>Основные работы строительного периода</t>
  </si>
  <si>
    <t>м</t>
  </si>
  <si>
    <t>м³</t>
  </si>
  <si>
    <t>м3</t>
  </si>
  <si>
    <t>м2</t>
  </si>
  <si>
    <t>компл</t>
  </si>
  <si>
    <t>-</t>
  </si>
  <si>
    <t>шт.</t>
  </si>
  <si>
    <t>Устройство дорожной одежды</t>
  </si>
  <si>
    <t>п.м.</t>
  </si>
  <si>
    <t>компл.</t>
  </si>
  <si>
    <t>Благоустройство</t>
  </si>
  <si>
    <t>Устройство дорожного покрытия из асфальтобетона</t>
  </si>
  <si>
    <t>Разработка грунта</t>
  </si>
  <si>
    <t>Монтаж узла переключений</t>
  </si>
  <si>
    <t>Монтаж узла очистки газа</t>
  </si>
  <si>
    <t>тн</t>
  </si>
  <si>
    <t>Монтаж узла подогрева газа</t>
  </si>
  <si>
    <t>Монтаж узла редуцирования</t>
  </si>
  <si>
    <t>Узел учета</t>
  </si>
  <si>
    <t>Система сбора конденсата</t>
  </si>
  <si>
    <t>Система азотирования</t>
  </si>
  <si>
    <t>Система импульсного газа</t>
  </si>
  <si>
    <t>Система одоризации</t>
  </si>
  <si>
    <t>1</t>
  </si>
  <si>
    <t>1237</t>
  </si>
  <si>
    <t>Пусконаладочные работы "вхолостую"</t>
  </si>
  <si>
    <t>100</t>
  </si>
  <si>
    <t>Разработка и согласование программ и методик</t>
  </si>
  <si>
    <t>Проведение индивидуальных испытаний</t>
  </si>
  <si>
    <t>Ввод эксплуатационного режима</t>
  </si>
  <si>
    <t>Подача электроэнергии</t>
  </si>
  <si>
    <t>Подача газа</t>
  </si>
  <si>
    <t>Проведение комплексного опробования</t>
  </si>
  <si>
    <t>Получение заключения о соответствии построенного объекта</t>
  </si>
  <si>
    <t>Получение разрешения на ввод объекта в эксплуатацию</t>
  </si>
  <si>
    <t>Получение разрешения на строительство в администрации Самарской области.</t>
  </si>
  <si>
    <t>Вынос силами ГП планово-высотной локальной геодезической сети (ГРО) с передачей по акту, вынос границ полосы отвода в натуру.</t>
  </si>
  <si>
    <t>ед.</t>
  </si>
  <si>
    <t>Вынос трассы газопровода-отвода и остальных подобъектов</t>
  </si>
  <si>
    <t>Мобилизация ЛТ и ТР</t>
  </si>
  <si>
    <t>Разработка траншеи</t>
  </si>
  <si>
    <t>Завоз и раскладка трубы</t>
  </si>
  <si>
    <t>Сварка технологических трубопроводов, контроль стыков</t>
  </si>
  <si>
    <t>стык.</t>
  </si>
  <si>
    <t>Изоляция стыков</t>
  </si>
  <si>
    <t>Укладка сваренного трубопровода в траншею</t>
  </si>
  <si>
    <t>Балластировка трубопроводов</t>
  </si>
  <si>
    <t>Монтаж системы ЭХЗ</t>
  </si>
  <si>
    <t>Обратная засыпка</t>
  </si>
  <si>
    <t>Очистка внутренней полости газопровода-отвода</t>
  </si>
  <si>
    <t>Испытания на прочность и герметичность</t>
  </si>
  <si>
    <t>Осушка внутренней полости газопровода-отвода</t>
  </si>
  <si>
    <t>Азотирование внутренней полости газопровода-отвода</t>
  </si>
  <si>
    <t>Установка знаков</t>
  </si>
  <si>
    <t>Устройство врезки в существующий МГ</t>
  </si>
  <si>
    <t>Устройство насыпи площадки</t>
  </si>
  <si>
    <t>Устройство фундаментов</t>
  </si>
  <si>
    <t>Предварительные испытания КУ</t>
  </si>
  <si>
    <t>Монтаж мачт-молниеотводов</t>
  </si>
  <si>
    <t>Прокладка КПП</t>
  </si>
  <si>
    <t>Устройство ограждения площадки КУ</t>
  </si>
  <si>
    <t>Подобъект №4: площадка ГРС</t>
  </si>
  <si>
    <t>Срезка ПРС</t>
  </si>
  <si>
    <t>Бетонная подготовка под фундаменты</t>
  </si>
  <si>
    <t>Армирование фундаментов</t>
  </si>
  <si>
    <t>Бетонирование фундаментов</t>
  </si>
  <si>
    <t>Гидроизоляция фундаментов</t>
  </si>
  <si>
    <t>Монтаж БКЭС</t>
  </si>
  <si>
    <t>Очистка внутренней полости технологических трубопроводов АГРС</t>
  </si>
  <si>
    <t>Осушка внутренней полости технологических трубопроводов АГРС</t>
  </si>
  <si>
    <t>Азотирование внутренней полости технологических трубопроводов АГРС</t>
  </si>
  <si>
    <t>Устройство кабельных лотков</t>
  </si>
  <si>
    <t>Устройство ограждения площадки АГРС</t>
  </si>
  <si>
    <t>Монтаж системы КИТСО и ИБ</t>
  </si>
  <si>
    <t>Монтаж колодцев</t>
  </si>
  <si>
    <t>Подобъект №6: тепловые сети</t>
  </si>
  <si>
    <t>Прокладка трубопроводов</t>
  </si>
  <si>
    <t>Монтаж ЗРА</t>
  </si>
  <si>
    <t>Промывка, испытания трубопроводов</t>
  </si>
  <si>
    <t>Подобъект №7: наружные сети водоснабжения и канализации</t>
  </si>
  <si>
    <t>Подобъект №8: подъездные АД</t>
  </si>
  <si>
    <t>Устройство насыпи</t>
  </si>
  <si>
    <t>Уплотнение грунта</t>
  </si>
  <si>
    <t>Установка дорожных знаков</t>
  </si>
  <si>
    <t>Пусконаладочные работы "под нагрузкой"</t>
  </si>
  <si>
    <t>Ввод объекта в эксплуатацию</t>
  </si>
  <si>
    <t>Подготовка итогового перечня принимаемых в эксплуатацию объектов основных средств</t>
  </si>
  <si>
    <t>Согласование итогового перечня принимаемых в эксплуатацию объектов основных средств с эксплуатирующей организацией</t>
  </si>
  <si>
    <t>Согласование итогового перечня принимаемых в эксплуатацию объектов основных средств с ПАО «Газпром»</t>
  </si>
  <si>
    <t>Выполнение контрольно-исполнительной съемки</t>
  </si>
  <si>
    <t>Подготовка технических планов объектов</t>
  </si>
  <si>
    <t>Согласование технических планов с эксплуатирующей организацией и ООО «Газпром межрегионгаз»</t>
  </si>
  <si>
    <t xml:space="preserve">Подготовка документов об установлении зон с особыми условиями использования территории (ЗОУИТ), охранных зон, санитарно-защитных зон и зон минимальных расстояний </t>
  </si>
  <si>
    <t>Подписание акта по форме КС-14</t>
  </si>
  <si>
    <t>Формирование комплекта документов для передачи объекта в ООО «Газпром межрегионгаз» приложения к акту КС-14 (комплект бухгалтерских и технических документов)</t>
  </si>
  <si>
    <t>Согласование комплекта документов приложения к акту КС-14 (комплект бухгалтерских и технических документов) в ООО «Газпром межрегионгаз»</t>
  </si>
  <si>
    <t>Утверждение акта КС-14 и подписание приказа о постановке объекта на баланс</t>
  </si>
  <si>
    <t>Подобъект №5: ВОЛС</t>
  </si>
  <si>
    <t>Подобъект №2: газопровод на продувочную свечу</t>
  </si>
  <si>
    <t>Подобъект №3: площадка КУ</t>
  </si>
  <si>
    <t>Пусконаладочные работы системы ЭХЗ</t>
  </si>
  <si>
    <t>Установка типовых предупредительных знаков</t>
  </si>
  <si>
    <t>ИТОГ 4 КВ</t>
  </si>
  <si>
    <t>ИТОГ 1 КВ</t>
  </si>
  <si>
    <t>ИТОГ 2 КВ</t>
  </si>
  <si>
    <t>ИТОГ 3 КВ</t>
  </si>
  <si>
    <t>2022 г.</t>
  </si>
  <si>
    <t>2023 г.</t>
  </si>
  <si>
    <t>2024 г.</t>
  </si>
  <si>
    <t>Информация по номенклатуре МТР и количеству</t>
  </si>
  <si>
    <t>Информация по срокам и объемам поставки</t>
  </si>
  <si>
    <t>№ п/п</t>
  </si>
  <si>
    <t>Вид МТР к поставке</t>
  </si>
  <si>
    <t>Всего по проекту</t>
  </si>
  <si>
    <t>Поставлено</t>
  </si>
  <si>
    <t>Начало этапа
по КСГ</t>
  </si>
  <si>
    <t>Окончание этапа
по КСГ</t>
  </si>
  <si>
    <t>Оборудования и материалы для автоматизированной газораспределительной станции ГРС</t>
  </si>
  <si>
    <t>1.1</t>
  </si>
  <si>
    <t>Узел входного крана на АГРС Ду 500 и на обводные линии АГРС</t>
  </si>
  <si>
    <t>1.2</t>
  </si>
  <si>
    <t>Узел обводной линии выхода №1</t>
  </si>
  <si>
    <t>1.3</t>
  </si>
  <si>
    <t>Узел обводной линии выхода №2</t>
  </si>
  <si>
    <t>1.4</t>
  </si>
  <si>
    <t>Узел обводной линии выхода №3</t>
  </si>
  <si>
    <t>1.5</t>
  </si>
  <si>
    <t>Узел выходного крана АГРС выхода №1</t>
  </si>
  <si>
    <t>1.6</t>
  </si>
  <si>
    <t>Узел выходного крана АГРС выхода №2</t>
  </si>
  <si>
    <t>1.7</t>
  </si>
  <si>
    <t>Узел выходного крана АГРС выхода №3</t>
  </si>
  <si>
    <t>1.8</t>
  </si>
  <si>
    <t>Кран шаровой с ручным приводом под приварку Ду 400, Pу 8,0 МПа</t>
  </si>
  <si>
    <t>1.9</t>
  </si>
  <si>
    <t>Узел очистки газа с двумя фильтрами-сепараторами Ду 300</t>
  </si>
  <si>
    <t>1.10</t>
  </si>
  <si>
    <t>Узел очистки газа с одним фильтром-сепаратором Ду 300</t>
  </si>
  <si>
    <t>1.11</t>
  </si>
  <si>
    <t>Узел подогрева газа с двумя подогревателями Ду 300</t>
  </si>
  <si>
    <t>1.12</t>
  </si>
  <si>
    <t>Узел подогрева газа с одним подогревателем Ду 300</t>
  </si>
  <si>
    <t>1.13</t>
  </si>
  <si>
    <t>Кран шаровой с ручным приводом под приварку Ду 500, Pу 8,0 МПа</t>
  </si>
  <si>
    <t>1.14</t>
  </si>
  <si>
    <t>Узел входных кранов</t>
  </si>
  <si>
    <t>1.15</t>
  </si>
  <si>
    <t>Блок редуцирования</t>
  </si>
  <si>
    <t>1.16</t>
  </si>
  <si>
    <t>Узел выходных кранов</t>
  </si>
  <si>
    <t>1.17</t>
  </si>
  <si>
    <t>Узел измерения расхода газа Д у 300</t>
  </si>
  <si>
    <t>1.18</t>
  </si>
  <si>
    <t>Блок автоматической одориза ции газа Ду 500</t>
  </si>
  <si>
    <t>1.19</t>
  </si>
  <si>
    <t>Блок автоматической одориза ции газа Ду 300</t>
  </si>
  <si>
    <t>1.20</t>
  </si>
  <si>
    <t>Блок подготовки теплоносителя</t>
  </si>
  <si>
    <t>1.21</t>
  </si>
  <si>
    <t>Блок операторной</t>
  </si>
  <si>
    <t>1.22</t>
  </si>
  <si>
    <t>Блок расходомерный №1</t>
  </si>
  <si>
    <t>1.23</t>
  </si>
  <si>
    <t>Емкость для теплоносителя V=9 м3</t>
  </si>
  <si>
    <t>1.24</t>
  </si>
  <si>
    <t>Блок расходомерный №2</t>
  </si>
  <si>
    <t>1.25</t>
  </si>
  <si>
    <t>Емкость сбора, хранения и выдачи конденсата V=1,0 м3, Ру 5,4 МПа</t>
  </si>
  <si>
    <t>1.26</t>
  </si>
  <si>
    <t>Емкость сбора, хранения и выдачи конденсата V=5,0 м3, Ру 5,4 МПа</t>
  </si>
  <si>
    <t>1.27</t>
  </si>
  <si>
    <t>Аккумулятор импульсного газа V=1,5 м3, Ру 5,4 МПа</t>
  </si>
  <si>
    <t>1.28</t>
  </si>
  <si>
    <t>Стандартное сужающее устройство Ду 500, Ру 7,5 МПа в комплекте с прямыми участками (10D до диафрагмы и 4D после), с теплоизоляцией на участке 5D до диафрагмы и 5D после термопреобразователя</t>
  </si>
  <si>
    <t>1.29</t>
  </si>
  <si>
    <t>Стандартное сужающее устройство Ду 200, Ру 7,5 МПа в комплекте с прямыми участками (10 D до диафрагмы и 4 D после), с теплоизоляцией на участке 5D до диафрагмы и 5D после термопреобразователя</t>
  </si>
  <si>
    <t>1.30</t>
  </si>
  <si>
    <t>Емкость двустенная горизонтальная надземная для хранения одоранта V=10,0 м3, Ру 0,07 Мпа</t>
  </si>
  <si>
    <t>1.31</t>
  </si>
  <si>
    <t>Шкаф для слива одоранта</t>
  </si>
  <si>
    <t>1.32</t>
  </si>
  <si>
    <t>Стационарное отсечное устройство СОУ Ду 500, Ру 6,3 МПа</t>
  </si>
  <si>
    <t>1.33</t>
  </si>
  <si>
    <t>Стационарное отсечное устройство СОУ Ду 500, Ру 1,6 МПа</t>
  </si>
  <si>
    <t>1.34</t>
  </si>
  <si>
    <t>Стационарное отсечное устройство СОУ Ду 300, Ру 1,6 МПа</t>
  </si>
  <si>
    <t>1.35</t>
  </si>
  <si>
    <t>Кран шаровой приварной (труба тип 1-Т 530х8-К52) надземной установки с ручным приводом Ду 500, Ру8,0 Мпа</t>
  </si>
  <si>
    <t>1.36</t>
  </si>
  <si>
    <t>Кран шаровой приварной (труба тип 1-Т 325х10-К42) надземной установки с ручным приводом Ду 300, Ру8,0 МПа</t>
  </si>
  <si>
    <t>1.37</t>
  </si>
  <si>
    <t>Кран шаровой приварной (труба тип 1-Т 219х8-К42) надземной установки с ручным приводом Ду 200, Ру8,0 МПа</t>
  </si>
  <si>
    <t>1.38</t>
  </si>
  <si>
    <t>Вставка электроизолирующая Ду 500 (подземная)</t>
  </si>
  <si>
    <t>1.39</t>
  </si>
  <si>
    <t>Вставка электроизолирующая Ду 300 (подземная)</t>
  </si>
  <si>
    <t>Блочно-комплектное устройство электроснабжения</t>
  </si>
  <si>
    <t>к-т</t>
  </si>
  <si>
    <t>2.1</t>
  </si>
  <si>
    <t>Емкости</t>
  </si>
  <si>
    <t>комплект</t>
  </si>
  <si>
    <t>3.1</t>
  </si>
  <si>
    <t>Емкость накопительная объемом V=6 м³ стеклопластиковая полной заводской готовности диаметром - 1500 мм, длиной L=3500 мм в комплекте с техническим колодцем Ø1000 мм, лестницей из нержавеющей стали марки AISI 304  и люком из стеклопластика, с датчиком сигнализатором уровня воды с глубиной заложения подводящего коллектора 1400 мм</t>
  </si>
  <si>
    <t>Трубы стальные для обвязки</t>
  </si>
  <si>
    <t>пм</t>
  </si>
  <si>
    <t>4.1</t>
  </si>
  <si>
    <t>Труба стальная электросварная прямошовная, изготовленная методом сварки токами высокой частоты Ø530x6,0 (тип 1) сталь класс прочности К56 с заводским трехслойным полиэтиленовым покрытием ПЭПк-3-Н по ТУ 1394-015-05757848-2011, KCU-29,4 Дж/см2 при температуре испытаний минус 40°С; KCV-29,4 Дж/см2 при температуре испытаний минус 5°С; δв=549 МПа, δт=382 МПа; рабочее давление 5,4 МПа</t>
  </si>
  <si>
    <t>4.2</t>
  </si>
  <si>
    <t>Труба стальная электросварная прямошовная, изготовленная методом сварки токами высокой частоты Ø530x7,0 (тип 1) сталь класс прочности К52 с заводским трехслойным полиэтиленовым покрытием ПЭПк-3-Н по ТУ 1394-015-05757848-2011, KCU-29,4 Дж/см2 при температуре испытаний минус 40°С; KCV-29,4 Дж/см2 при температуре испытаний минус 5°С; δв=549 МПа, δт=382 МПа; рабочее давление 5,4 МПа</t>
  </si>
  <si>
    <t>4.3</t>
  </si>
  <si>
    <t>Труба стальная электросварная прямошовная, изготовленная методом сварки токами высокой частоты Ø159x6,0 (тип 1) сталь класс прочности К42 с заводским трехслойным полиэтиленовым покрытием ПЭПк-3-Н по ТУ 1394-012-01284695-2012, KCU-29,4 Дж/см2 при температуре испытаний минус 40°С; KCV-29,4 Дж/см2 при температуре испытаний минус 5°С; δв=412 МПа, δт=245 МПа; рабочее давление 5,4 МПа</t>
  </si>
  <si>
    <t>4.4</t>
  </si>
  <si>
    <t>Труба стальная электросварная прямошовная, изготовленная методом сварки токами высокой частоты Ø530x7,0 (тип 1) сталь класс прочности К52 с заводским трехслойным полиэтиленовым покрытием ПЭПк-3-Н по ТУ 1394-015-05757848-2011, KCU-29,4 Дж/см2; при температуре испытаний минус 40°С; KCV-29,4 Дж/см2 при температуре испытаний минус 5°С; δв=549 МПа, δт=382 МПа; рабочее давление 5,4 МПа</t>
  </si>
  <si>
    <t>4.5</t>
  </si>
  <si>
    <t>Труба стальная электросварная прямошовная, изготовленная методом сварки токами высокой частоты Ø159x6,0 (тип 1) сталь класс прочности К42, KCU-29,4 Дж/см2 при температуре испытаний минус 40°С; KCV-29,4 Дж/см2 при температуре испытаний минус 5°С; δв=412 МПа, δт=245 МПа; рабочее давление 5,4 МПа (без изоляции)</t>
  </si>
  <si>
    <t>4.6</t>
  </si>
  <si>
    <t>Труба стальная электросварная прямошовная, изготовленная методом сварки токами высокой частоты Ø159x4,0 (тип 1) сталь класс прочности К42, KCU-29,4 Дж/см2 при температуре испытаний минус 40°С; KCV-29,4 Дж/см2 при температуре испытаний минус 5°С; δв=412 МПа, δт=245 МПа; рабочее давление 5,4 МПа (без изоляции)</t>
  </si>
  <si>
    <t>4.7</t>
  </si>
  <si>
    <t>Труба 1-Т 530х8-К52 ГОСТ 20295-85 с наружным антикоррозионным заводским покрытием ПЭПК-3-Н, толщина покрытия не менее 2,2 мм по ТУ 1394-015-05757848-2011</t>
  </si>
  <si>
    <t>4.8</t>
  </si>
  <si>
    <t>Труба тип 1-Т 530×8-К52</t>
  </si>
  <si>
    <t>4.9</t>
  </si>
  <si>
    <t>Труба тип 1-Т 426×10-К42 ГОСТ 20295-85 с наружным антикоррозионным заводским покрытием ПЭПК-3-Н, толщина покрытия не менее 2,2 мм по ТУ 1394-015-05757848-2011</t>
  </si>
  <si>
    <t>4.10</t>
  </si>
  <si>
    <t>Труба тип 1-Т 426×10-К42 ГОСТ 20295-85</t>
  </si>
  <si>
    <t>4.11</t>
  </si>
  <si>
    <t>Труба тип 1-Т 325×10-К42 ГОСТ 20295-85 с наружным антикоррозионным заводским покрытием ПЭПК-3-Н, толщина покрытия не менее 2,2 мм по ТУ 1394-015-05757848-2011</t>
  </si>
  <si>
    <t>4.12</t>
  </si>
  <si>
    <t>Труба тип 1-Т 325×10-К42 ГОСТ 20295-85</t>
  </si>
  <si>
    <t>4.13</t>
  </si>
  <si>
    <t>Труба тип 1-Т 219×8-К42 ГОСТ 20295-85 с наружным антикоррозионным заводским покрытием ПЭПК-3-Н, толщина покрытия не менее 2,2 мм по ТУ 1394-015-05757848-2011</t>
  </si>
  <si>
    <t>4.14</t>
  </si>
  <si>
    <t>Труба тип 1-Т 219×8-К42 ГОСТ 20295-85</t>
  </si>
  <si>
    <t>4.15</t>
  </si>
  <si>
    <t>Труба тип 1-ЛТ 159×6-К42 ГОСТ 20295-85</t>
  </si>
  <si>
    <t>4.16</t>
  </si>
  <si>
    <t>Труба 108х5 ГОСТ 8732-78/В20 ГОСТ 8731-74 с наружным антикоррозионным заводским покрытием ПЭПк-2 толщина покрытия не менее 2,0 мм по ТУ 1394-012-01284695-2012</t>
  </si>
  <si>
    <t>4.17</t>
  </si>
  <si>
    <t>Труба 108х5 ГОСТ 8732-78/В20 ГОСТ 8731-74</t>
  </si>
  <si>
    <t>4.18</t>
  </si>
  <si>
    <t>Труба 89х4 ГОСТ 8732-78/В20 ГОСТ 8731-74 с наружным антикоррозионным заводским покрытием ПЭПк-2 толщина покрытия не менее 2,0 мм по ТУ 1394-012-01284695-2012</t>
  </si>
  <si>
    <t>4.19</t>
  </si>
  <si>
    <t>Труба 89х4 ГОСТ 8732-78/В20 ГОСТ 8731-74</t>
  </si>
  <si>
    <t>4.20</t>
  </si>
  <si>
    <t>Труба 57х5 ГОСТ 8732-78/В20 ГОСТ 8731-74 с наружным антикоррозионным заводским покрытием ПЭПк-2 толщина покрытия не менее 2,0 мм по ТУ 1394-012-01284695-2012</t>
  </si>
  <si>
    <t>4.21</t>
  </si>
  <si>
    <t>Труба 57х5 ГОСТ 8732-78/В20 ГОСТ 8731-74</t>
  </si>
  <si>
    <t>4.22</t>
  </si>
  <si>
    <t>Труба 57х4 ГОСТ 8732-78/В20 ГОСТ 8731-74 с наружным антикоррозионным заводским покрытием ПЭПк-2 толщина покрытия не менее 2,0 мм по ТУ 1394-012-01284695-2012</t>
  </si>
  <si>
    <t>4.23</t>
  </si>
  <si>
    <t>Труба 57х4 ГОСТ 8732-78/В20 ГОСТ 8731-74</t>
  </si>
  <si>
    <t>4.24</t>
  </si>
  <si>
    <t>Труба 57×4-12Х18Н10Т ГОСТ 9941-81</t>
  </si>
  <si>
    <t>4.25</t>
  </si>
  <si>
    <t>Труба 32х4 ГОСТ 8734-75/В20 ГОСТ 8733-74</t>
  </si>
  <si>
    <t>4.26</t>
  </si>
  <si>
    <t>Труба 22х4 ГОСТ 8734-75/В20 ГОСТ 8733-74</t>
  </si>
  <si>
    <t>4.27</t>
  </si>
  <si>
    <t>Труба 22×4-12Х18Н10Т ГОСТ 9941-81</t>
  </si>
  <si>
    <t>4.28</t>
  </si>
  <si>
    <t>Труба 12х3 ГОСТ 8734-75/В20 ГОСТ 8733-74</t>
  </si>
  <si>
    <t>Соединительные детали и элементы трубопроводов</t>
  </si>
  <si>
    <t>5.1</t>
  </si>
  <si>
    <t>Отвод ОГ2°-530(7 К52)-5,4-0,75-5DN-700/700-У в заводской изоляции ПЭПк-3-Н по ТУ 1469-002-04834179-2014</t>
  </si>
  <si>
    <t>5.2</t>
  </si>
  <si>
    <t>Отвод ОГ45°-530(7 К52)-5,4-0,75-5DN-1700/1700-У в заводской изоляции ПЭПк-3-Н по ТУ 1469-002-04834179-2014</t>
  </si>
  <si>
    <t>5.3</t>
  </si>
  <si>
    <t>Отвод ОГ90°-530(7 К52)-5,4-0,75 -5DN-3150/3150-У в заводской изоляции ПЭПк-3-Н по ТУ 1469-002-04834179-2014</t>
  </si>
  <si>
    <t>5.4</t>
  </si>
  <si>
    <t>Днище ДШ 530 (7 К52)-5.4-0.75-У</t>
  </si>
  <si>
    <t>5.5</t>
  </si>
  <si>
    <t>Тройник ТШСР 530 (7 К52)-5.4-0.75-У в заводской изоляции ПЭПк-3-Н по ТУ 1469-002-04834179-2014</t>
  </si>
  <si>
    <t>5.6</t>
  </si>
  <si>
    <t>Кольцо КП 530(6К56х7К52)-5,4-0,75-У</t>
  </si>
  <si>
    <t>5.7</t>
  </si>
  <si>
    <t>Отвод П 90 159х6-09Г2С</t>
  </si>
  <si>
    <t>5.8</t>
  </si>
  <si>
    <t>Отвод П 45 159х6-09Г2С</t>
  </si>
  <si>
    <t>5.9</t>
  </si>
  <si>
    <t>Тройник ТШСР 530(7К52)х159(4К42)-5,4-0,75-У, с заводским антикоррозионным покрытием ТУ 1469-002-04834179-2014</t>
  </si>
  <si>
    <t>5.10</t>
  </si>
  <si>
    <t>5.11</t>
  </si>
  <si>
    <t>5.12</t>
  </si>
  <si>
    <t>Отвод П 90-57х5-09Г2С</t>
  </si>
  <si>
    <t>5.13</t>
  </si>
  <si>
    <t>Тройник П 159х6 09Г2С</t>
  </si>
  <si>
    <t>5.14</t>
  </si>
  <si>
    <t>Тройник П 57х5-09Г2С</t>
  </si>
  <si>
    <t>5.15</t>
  </si>
  <si>
    <t>Переход П К-159х8-57х4-09Г2С</t>
  </si>
  <si>
    <t>5.16</t>
  </si>
  <si>
    <t>Заглушка П 57х5 09Г2С</t>
  </si>
  <si>
    <t>5.17</t>
  </si>
  <si>
    <t>Заглушка 159х8-09Г2С</t>
  </si>
  <si>
    <t>5.18</t>
  </si>
  <si>
    <t>Тройник приварной ТП14</t>
  </si>
  <si>
    <t>5.19</t>
  </si>
  <si>
    <t>Отвод ОКШ 90-530(8К52)-5,4-В-У с наружным антикоррозионным покрытием Пк-60 по ТУ 1469-002-04834179-2005</t>
  </si>
  <si>
    <t>5.20</t>
  </si>
  <si>
    <t>Отвод ОКШ 90-530(8К52)-5,4-В-У</t>
  </si>
  <si>
    <t>5.21</t>
  </si>
  <si>
    <t>Отвод П 90-426х12-09Г2С с наружным антикоррозионным покрытием Пк-60 по ТУ 1469-002-04834179-2005</t>
  </si>
  <si>
    <t>5.22</t>
  </si>
  <si>
    <t>Отвод П 90-426х12-09Г2С</t>
  </si>
  <si>
    <t>5.23</t>
  </si>
  <si>
    <t>Отвод П 90-325х10-09Г2С с наружным антикоррозионным покрытием Пк-60 по ТУ 1469-002-04834179-2005</t>
  </si>
  <si>
    <t>5.24</t>
  </si>
  <si>
    <t>Отвод П 90-325х10-09Г2С</t>
  </si>
  <si>
    <t>5.25</t>
  </si>
  <si>
    <t>Отвод П 90-219х8-09Г2С с наружным антикоррозионным покрытием Пк-60 по ТУ 1469-002-04834179-2005</t>
  </si>
  <si>
    <t>5.26</t>
  </si>
  <si>
    <t>Отвод П 90-219х8-09Г2С</t>
  </si>
  <si>
    <t>5.27</t>
  </si>
  <si>
    <t>Отвод П 45-219х8-09Г2С</t>
  </si>
  <si>
    <t>5.28</t>
  </si>
  <si>
    <t>Отвод П 90-108х5-09Г2С</t>
  </si>
  <si>
    <t>5.29</t>
  </si>
  <si>
    <t>Отвод П 45-108х5-09Г2С</t>
  </si>
  <si>
    <t>5.30</t>
  </si>
  <si>
    <t>Отвод П 90-89х4-09Г2С</t>
  </si>
  <si>
    <t>5.31</t>
  </si>
  <si>
    <t>Отвод П 90-57х5-09Г</t>
  </si>
  <si>
    <t>5.32</t>
  </si>
  <si>
    <t>Отвод П 45-57х5-09Г2С</t>
  </si>
  <si>
    <t>5.33</t>
  </si>
  <si>
    <t>Отвод П 90-57х3,5-12Х18Н10 Т</t>
  </si>
  <si>
    <t>5.34</t>
  </si>
  <si>
    <t>Тройник ТШС 530(8 К52)-5,4 -0,6-У с наружным антикоррозионным покрытием Пк-60 по ТУ 1469-002-04834179-2005</t>
  </si>
  <si>
    <t>5.35</t>
  </si>
  <si>
    <t>Тройник ТШС 530(8 К52)-5,4-0,6-У</t>
  </si>
  <si>
    <t>5.36</t>
  </si>
  <si>
    <t>Тройник ТШС 530(8 К52)х426 (10 К42)-5,4-0,6-У</t>
  </si>
  <si>
    <t>5.37</t>
  </si>
  <si>
    <t>Тройник ТШС 530(8 К52)х325 (10 К42)-5,4-0,6-У с наружным антикоррозионным покрытием Пк-60 по ТУ 1469-002-04834179-2005</t>
  </si>
  <si>
    <t>5.38</t>
  </si>
  <si>
    <t>Тройник ТШС 530(8 К52)х219 (8 К42)-5,4-0,6-У</t>
  </si>
  <si>
    <t>5.39</t>
  </si>
  <si>
    <t>Тройник ТШС 530(8 К52)х159 (6 К42)-5,4-0,6-У</t>
  </si>
  <si>
    <t>5.40</t>
  </si>
  <si>
    <t>Тройник П 325х12-09Г2С</t>
  </si>
  <si>
    <t>5.41</t>
  </si>
  <si>
    <t>Тройник П 325х12-219х10-09 Г2С</t>
  </si>
  <si>
    <t>5.42</t>
  </si>
  <si>
    <t>Тройник П 108х6-09Г2С</t>
  </si>
  <si>
    <t>5.43</t>
  </si>
  <si>
    <t>5.44</t>
  </si>
  <si>
    <t>Переход ПШСК 530(8 К52)х426(10 К42)-5,4-0,6-У</t>
  </si>
  <si>
    <t>5.45</t>
  </si>
  <si>
    <t>Переход ПШСК 530(8 К52)х325(10 К42)-5,4-0,6-У с наружным антикоррозионным покрытием Пк-60 по ТУ 1469-002-04834179-2005</t>
  </si>
  <si>
    <t>5.46</t>
  </si>
  <si>
    <t>Переход ПШСК 530(8 К52)х325(10 К42)-5,4-0,6-У</t>
  </si>
  <si>
    <t>5.47</t>
  </si>
  <si>
    <t>Переход ПК 325х10-219х8-09 Г2С</t>
  </si>
  <si>
    <t>5.48</t>
  </si>
  <si>
    <t>Переход ПК 325х12-159х8-09 Г2С</t>
  </si>
  <si>
    <t>5.49</t>
  </si>
  <si>
    <t>Переход ПК 325х12-108х6-09 Г2С</t>
  </si>
  <si>
    <t>5.50</t>
  </si>
  <si>
    <t>Переход ПК 219х10-108х6-09 Г2С</t>
  </si>
  <si>
    <t>5.51</t>
  </si>
  <si>
    <t>Переход ПК 108х6-57х4-09Г2 С</t>
  </si>
  <si>
    <t>5.52</t>
  </si>
  <si>
    <t>Переход ПК 89х6-57х4-09Г2С</t>
  </si>
  <si>
    <t>5.53</t>
  </si>
  <si>
    <t>Переход ПК 57х5-32х3–09Г2 С</t>
  </si>
  <si>
    <t>5.54</t>
  </si>
  <si>
    <t>Переход ПК 60,3x5-22x4-12Х18Н10Т</t>
  </si>
  <si>
    <t>5.55</t>
  </si>
  <si>
    <t>Днище ДШ 530(8 К52)-5,4-0,6-У</t>
  </si>
  <si>
    <t>5.56</t>
  </si>
  <si>
    <t>Заглушка П 325х12-09Г2С ГОСТ 17379-2001</t>
  </si>
  <si>
    <t>5.57</t>
  </si>
  <si>
    <t>Заглушка П 108х6-09Г2С ГОСТ 17379-2001</t>
  </si>
  <si>
    <t>5.58</t>
  </si>
  <si>
    <t>Заглушка П 89х6-09Г2С ГОСТ 17379-2001</t>
  </si>
  <si>
    <t>5.59</t>
  </si>
  <si>
    <t>Заглушка П 57х5-09Г2С ГОСТ 17379-2001</t>
  </si>
  <si>
    <t>5.60</t>
  </si>
  <si>
    <t>Кольцо КП 530(14х8К52)-5,4-0,6-У</t>
  </si>
  <si>
    <t>5.61</t>
  </si>
  <si>
    <t>Фланец 7-50-63 Ст. 09Г2С</t>
  </si>
  <si>
    <t>5.62</t>
  </si>
  <si>
    <t>Заглушка фланцевая 4-50-6,3- 09Г2С в комплекте с уплотнительной прокладкой овального сечения и крепежом шпилечного типа</t>
  </si>
  <si>
    <t>5.63</t>
  </si>
  <si>
    <t>Днище ДШ 530(8 К52)-5,4-0,6 -У</t>
  </si>
  <si>
    <t>5.64</t>
  </si>
  <si>
    <t>Переход ПК 57х5-25х3 – 09Г2С</t>
  </si>
  <si>
    <t>5.65</t>
  </si>
  <si>
    <t>Тройник, 90. Внутренний диаметр 110мм</t>
  </si>
  <si>
    <t>5.66</t>
  </si>
  <si>
    <t>Фланец воротниковый DN50 PN16</t>
  </si>
  <si>
    <t>5.67</t>
  </si>
  <si>
    <t>Отвод стальной 90 57х3,5</t>
  </si>
  <si>
    <t>5.68</t>
  </si>
  <si>
    <t>Тройник стальной 57х3,5</t>
  </si>
  <si>
    <t>5.69</t>
  </si>
  <si>
    <t>Изолирующая монолитная муфта ИММ-530-9,8-У/Пк-80 с наружным антикоррозионным заводским покрытием подземного исполнения в комплекте с искроразрядником HGS 100Ex</t>
  </si>
  <si>
    <t>5.70</t>
  </si>
  <si>
    <t>Изолирующая монолитная муфта ИММ-159-9,8-У/Пк-80 с наружным антикоррозионным заводским покрытием подземного исполнения в комплекте с искроразрядником HGS 100Ex</t>
  </si>
  <si>
    <t>5.71</t>
  </si>
  <si>
    <t>Рампа перепускная 2х5 баллонов тип РА-2х5Ш (рабочий газ-азот), исполнение в металлическом шкафу</t>
  </si>
  <si>
    <t>5.72</t>
  </si>
  <si>
    <t>Рампа разрядная на 2 баллона тип РА-2МШ (рабочая среда-азот), с блоком низкого давления, исполнение в металлическом шкафу</t>
  </si>
  <si>
    <t>5.73</t>
  </si>
  <si>
    <t>Стояк продувки азотом Ду 50 . Шланг приема азота</t>
  </si>
  <si>
    <t>5.74</t>
  </si>
  <si>
    <t>Оголовок продувочной свечи Ду 150</t>
  </si>
  <si>
    <t>5.75</t>
  </si>
  <si>
    <t>Отвод 90 57х3,5-1(125) – ППУ-ПЭ без СОДК</t>
  </si>
  <si>
    <t>5.76</t>
  </si>
  <si>
    <t>Отвод 45 57х3,5-1(125) – ППУ-ПЭ без СОДК</t>
  </si>
  <si>
    <t>5.77</t>
  </si>
  <si>
    <t>Отвод 90 219х6,0-1(315) – ППУ-ПЭ без СОДК, ЗП</t>
  </si>
  <si>
    <t>5.78</t>
  </si>
  <si>
    <t>Отвод 90 57х3,5 – 1 (140) – ППУ-ОЦ без СОДК</t>
  </si>
  <si>
    <t>5.79</t>
  </si>
  <si>
    <t>Тройник 57х 57– 1 (140) – ППУ-ОЦ без СОДК</t>
  </si>
  <si>
    <t>5.80</t>
  </si>
  <si>
    <t>Отвод 90 159х4,5-1(250) – ППУ-ОЦ без СОДК</t>
  </si>
  <si>
    <t>5.81</t>
  </si>
  <si>
    <t>Переход 159–219–1 (315) – ППУ-ОЦ</t>
  </si>
  <si>
    <t>5.82</t>
  </si>
  <si>
    <t>Отвод 90 219х6,0-1(315) – ППУ-ОЦ без СОДК</t>
  </si>
  <si>
    <t>5.83</t>
  </si>
  <si>
    <t>Тройник 219–159– 1 (315)– ППУ-ОЦ ЗМ</t>
  </si>
  <si>
    <t>5.84</t>
  </si>
  <si>
    <t>Отвод стальной приварной 90°-57х3.0</t>
  </si>
  <si>
    <t>Трубные узлы</t>
  </si>
  <si>
    <t>6.1</t>
  </si>
  <si>
    <t>Трубный узел №1</t>
  </si>
  <si>
    <t>6.2</t>
  </si>
  <si>
    <t>Трубный узел №2</t>
  </si>
  <si>
    <t>6.3</t>
  </si>
  <si>
    <t>Трубный узел №3</t>
  </si>
  <si>
    <t>6.4</t>
  </si>
  <si>
    <t>Трубный узел №4</t>
  </si>
  <si>
    <t>6.5</t>
  </si>
  <si>
    <t>Трубный узел №5</t>
  </si>
  <si>
    <t>6.6</t>
  </si>
  <si>
    <t>Трубный узел №6</t>
  </si>
  <si>
    <t>6.7</t>
  </si>
  <si>
    <t>Трубный узел №7</t>
  </si>
  <si>
    <t>Системы телемеханики</t>
  </si>
  <si>
    <t>7.1</t>
  </si>
  <si>
    <t>Термопреобразователь сопротивления взрывозащищенный
поверхностный для подземного трубопровода Ø 530мм
Маркировка взрывозащиты ExdIIBT3.
Выходной сигнал 4-20 мА. Диапазон измеряемых
температур минус 50...+50°С.
Основная приведенная погрешность ±0,5%.
Количество ЧЭ - 2шт, 2-х проводная линия связи.
С кабелем длиной 5м. Исп. подземное. С комплектом монтажных
частей. Вид метрологической приемки - поверка.
Температура газа после крана 1 (охранного крана ГРС)</t>
  </si>
  <si>
    <t>7.2</t>
  </si>
  <si>
    <t>Датчик избыточного давления.
Диапазон верхнего предела измерений от 120 кПа до 6,0 МПа.
Верхний предел измерения 6,0 МПа. Без индикатора ЖКИ.
Предел допускаемой основной приведенной погрешности ±0,2%.
Выходной сигнал 4-20 мА с линейной характеристикой.
Маркировка взрывозащиты 1ExdIICT5.
Температура окружающей среды от минус 55 ОС.</t>
  </si>
  <si>
    <t>7.3</t>
  </si>
  <si>
    <t>Двухвентильный клапанный блок установленный.
Кабельный ввод бронированного кабеля D от 9,5 до 15,9мм.
Крепление датчика и клапанного блока на трубе DN 50 мм.
Избыточное давление газа до и после крана 1 и
в ресивере от 2,5 МПа до 5,4 Мпа</t>
  </si>
  <si>
    <t>7.4</t>
  </si>
  <si>
    <t>Манометр показывающий. Диаметр корпуса 160мм.
Предел измерения от 0 до 10 МПа. Класс точности 1,5.
Радиальный штуцер с задним фланцем.
Давление газа до 7,4 Мпа
Демпфирующее устройство</t>
  </si>
  <si>
    <t>7.5</t>
  </si>
  <si>
    <t>Газоананализатор с оптическим сенсором.
Маркировка взрывозащиты 1ЕхdIICT4.
Загазованность по метану под навесом узлов расхода газа</t>
  </si>
  <si>
    <t>7.6</t>
  </si>
  <si>
    <t>Газоанализатор на этилмеркаптан</t>
  </si>
  <si>
    <t>7.7</t>
  </si>
  <si>
    <t>Манометр ТМ 5 1 0 Р 00 (0-2,5МПа)М20х1,5 1,5</t>
  </si>
  <si>
    <t>7.8</t>
  </si>
  <si>
    <t>Манометр ТМ 5 1 0 Р 00 (0-1,6МПа)М20х1,5 1,5</t>
  </si>
  <si>
    <t>7.9</t>
  </si>
  <si>
    <t>Оповещатель взрывозащищенный пожарный звуковой. 24В. 
Оповещение о загазованности на территории под навесом</t>
  </si>
  <si>
    <t>Оборудование и материалы систем связи</t>
  </si>
  <si>
    <t>8.1</t>
  </si>
  <si>
    <t>Каркас ОРП-С</t>
  </si>
  <si>
    <t>8.2</t>
  </si>
  <si>
    <t>Комплект ЭП-1</t>
  </si>
  <si>
    <t>8.3</t>
  </si>
  <si>
    <t>Устройство ОПС</t>
  </si>
  <si>
    <t>8.4</t>
  </si>
  <si>
    <t>Оптический патч-корд</t>
  </si>
  <si>
    <t>8.5</t>
  </si>
  <si>
    <t>8.6</t>
  </si>
  <si>
    <t>Каркас ОРП-5</t>
  </si>
  <si>
    <t>8.7</t>
  </si>
  <si>
    <t>Каркас ОК</t>
  </si>
  <si>
    <t>8.8</t>
  </si>
  <si>
    <t>8.9</t>
  </si>
  <si>
    <t>Устройство ИЛ (искусственная линия)</t>
  </si>
  <si>
    <t>8.10</t>
  </si>
  <si>
    <t>Устройство ИЛ-25 (искусственная линия)</t>
  </si>
  <si>
    <t>8.11</t>
  </si>
  <si>
    <t>8.12</t>
  </si>
  <si>
    <t>Абонентская станция Motorola DM1600</t>
  </si>
  <si>
    <t>8.13</t>
  </si>
  <si>
    <t>Антенна Motorоla ANS GP433 (или эквивалент)</t>
  </si>
  <si>
    <t>8.14</t>
  </si>
  <si>
    <t>Грозоразрядник IS-50NX-C2</t>
  </si>
  <si>
    <t>8.15</t>
  </si>
  <si>
    <t>Заземляющий комплект для кабеля RG-213 УЗ-7</t>
  </si>
  <si>
    <t>8.16</t>
  </si>
  <si>
    <t>Разъем N-типа для кабеля RG-213 N-male</t>
  </si>
  <si>
    <t>8.17</t>
  </si>
  <si>
    <t>Разъем BNC-типа для кабеля RG-213 BNC-male</t>
  </si>
  <si>
    <t>8.18</t>
  </si>
  <si>
    <t xml:space="preserve">Блок питания 220/12В Дитон ИБП-1216 </t>
  </si>
  <si>
    <t>8.19</t>
  </si>
  <si>
    <t>Телефонный аппарат АТД-01 PE2.184.002</t>
  </si>
  <si>
    <t>8.20</t>
  </si>
  <si>
    <t>Сирена Корбу ДАЕ.100.186.000</t>
  </si>
  <si>
    <t>8.21</t>
  </si>
  <si>
    <t xml:space="preserve">Аккумуляторная батарея 12v80 PowerSafeV </t>
  </si>
  <si>
    <t>8.22</t>
  </si>
  <si>
    <t>Полка приборная</t>
  </si>
  <si>
    <t>8.23</t>
  </si>
  <si>
    <t>Блок на 8 розеток EURO</t>
  </si>
  <si>
    <t>8.24</t>
  </si>
  <si>
    <t>8.25</t>
  </si>
  <si>
    <t>GSM-терминал EHS6T LAN</t>
  </si>
  <si>
    <t>8.26</t>
  </si>
  <si>
    <t>Блок питания для EHS6T LAN</t>
  </si>
  <si>
    <t>8.27</t>
  </si>
  <si>
    <t>Антена на магнитном основании ANTEY 904 SMA</t>
  </si>
  <si>
    <t>8.28</t>
  </si>
  <si>
    <t>8.29</t>
  </si>
  <si>
    <t>8.30</t>
  </si>
  <si>
    <t>8.31</t>
  </si>
  <si>
    <t>Модем</t>
  </si>
  <si>
    <t>8.32</t>
  </si>
  <si>
    <t>Антенна ANT-LTE-ASM-02</t>
  </si>
  <si>
    <t>8.33</t>
  </si>
  <si>
    <t>Антенна Siklu EtherHaul 0.5 ft. EH-FNT-0.Sft</t>
  </si>
  <si>
    <t>8.34</t>
  </si>
  <si>
    <t>Крепление антены SMu EtherHaul Mountlng Kit. EH-MK-SM</t>
  </si>
  <si>
    <t>8.35</t>
  </si>
  <si>
    <t>8.36</t>
  </si>
  <si>
    <t>8.37</t>
  </si>
  <si>
    <t>Роутер 3G TELEOFIS RTU968 V2.1000.0111.R.</t>
  </si>
  <si>
    <t>8.38</t>
  </si>
  <si>
    <t>3-G антена TELEOFIS RC30 SMA , магнит , 5 dB , 2 метра кабеля</t>
  </si>
  <si>
    <t>8.39</t>
  </si>
  <si>
    <t>Терминал управления</t>
  </si>
  <si>
    <t>8.40</t>
  </si>
  <si>
    <t>Телекоммуникационный сервер</t>
  </si>
  <si>
    <t>8.41</t>
  </si>
  <si>
    <t>Пульт управления ЛСО</t>
  </si>
  <si>
    <t>8.42</t>
  </si>
  <si>
    <t>Сервер мониторинга физических параметров LITE</t>
  </si>
  <si>
    <t>8.43</t>
  </si>
  <si>
    <t>Блок акустического оповещения</t>
  </si>
  <si>
    <t>8.44</t>
  </si>
  <si>
    <t>Акустическая система рупорная АС-2400</t>
  </si>
  <si>
    <t>8.45</t>
  </si>
  <si>
    <t>Конструкция для крепления БАО-2400 на опору ТЖКГ</t>
  </si>
  <si>
    <t>8.46</t>
  </si>
  <si>
    <t>Метеостанция IMETEOLABS PWS-500</t>
  </si>
  <si>
    <t>8.47</t>
  </si>
  <si>
    <t>Блок акустического оповещения БАО-600</t>
  </si>
  <si>
    <t>8.48</t>
  </si>
  <si>
    <t>Акустическая система рупорная АС-600</t>
  </si>
  <si>
    <t>8.49</t>
  </si>
  <si>
    <t>Кронштейн "Г" ТЖКГ</t>
  </si>
  <si>
    <t>8.50</t>
  </si>
  <si>
    <t>Крышка "Г" ТЖКГ</t>
  </si>
  <si>
    <t>8.51</t>
  </si>
  <si>
    <t>Кронштейн КУШ - 600</t>
  </si>
  <si>
    <t>8.52</t>
  </si>
  <si>
    <t>Станция контроля МФБ с управлением по IP</t>
  </si>
  <si>
    <t>Запорно-регулирующая арматура трубопроводная</t>
  </si>
  <si>
    <t>9.1</t>
  </si>
  <si>
    <t>Кран шаровой приварной подземной установки с узлом управления ЭПУУ-15-1, 110 В и пневмогидроприводом Ду 500, Pу 8,0 Мпа с заводским антикоррозионным покрытием, Hшт.=3400 мм</t>
  </si>
  <si>
    <t>9.2</t>
  </si>
  <si>
    <t>Кран шаровой приварной подземной установки с узлом управления ЭПУУ-15-1, 110 В и пневмогидроприводом Ду 150, Pу 8,0 Мпа, с заводским антикоррозионным покрытием, Hшт.=3100мм</t>
  </si>
  <si>
    <t>9.3</t>
  </si>
  <si>
    <t>Кран шаровой приварной Ду 50, Ру 8,0 МПа надземной установки с ручным управлением</t>
  </si>
  <si>
    <t>9.4</t>
  </si>
  <si>
    <t>Кран шаровой муфтовый Ду 10, Ру 6,3 МПа с резьбовым соединением</t>
  </si>
  <si>
    <t>9.5</t>
  </si>
  <si>
    <t>Кран шаровой муфтовый с конической резьбой R1/2 по ГОСТ 6211-81, DN15, PN16 МПа, марка стали 09Г2С, среда природный и импульсный газ</t>
  </si>
  <si>
    <t>9.6</t>
  </si>
  <si>
    <t>Клапанный блок двухвентильный</t>
  </si>
  <si>
    <t>9.7</t>
  </si>
  <si>
    <t>Задвижка клиновая Ду 50, Ру 6,3 МПа с ручным приводом, фланцевое соединение, в комплекте с ответными фланцами и крепежом, «газ»</t>
  </si>
  <si>
    <t>9.8</t>
  </si>
  <si>
    <t>Затвор дисковый поворотный DN50 PN1.6 МПа, межфланцевый, Гранвэл ЗПВС, М/Ф</t>
  </si>
  <si>
    <t>9.9</t>
  </si>
  <si>
    <t>Кран шаровый DN15 PN1,6 Мпа. Бивал КШТ серия 15, С/С</t>
  </si>
  <si>
    <t>9.10</t>
  </si>
  <si>
    <t>Кран шаровый DN20 PN1,6 Мпа Бивал КШТ серия 15, С/С</t>
  </si>
  <si>
    <t>9.11</t>
  </si>
  <si>
    <t>Кран шаровой латунный муфтовый PN1,6 МПа, DN50 мм</t>
  </si>
  <si>
    <t>9.12</t>
  </si>
  <si>
    <t>Кран шаровой трехходовой для манометра, dу 15 Ру 16, присоединение муфтовое G1/2-М20х1,5</t>
  </si>
  <si>
    <t>9.13</t>
  </si>
  <si>
    <t>Задвижка чугунная фланцевая клиновая Pу=1,6 МПа, Dn=50мм</t>
  </si>
  <si>
    <t>Оборудование и материалы электрохимической защиты</t>
  </si>
  <si>
    <t>10.1</t>
  </si>
  <si>
    <t>Контрольно-измерительный пункт (КИП) из полимерных материалов, не поддерживающих горение, квадратного сечения, ширина грани 220 мм, высота стойки КИП - 2,5м; 
Количество измерительных зажимов – 8 шт.; 
Количество силовых зажимов – 4 шт.
Встроенный блок совместной защиты (реостатный) одноканальный, номинальный ток канала - 30 А; 
цвет крышки клеммного терминала - желтый</t>
  </si>
  <si>
    <t>10.2</t>
  </si>
  <si>
    <t>Контрольно-измерительный пункт (КИП) из полимерных материа лов, не поддерживающих горение, квадратного сечения, ширина грани 220 мм, высота стойки КИП - 2,5м; 
Количество измерительных зажимов – 12 шт.; 
Количество силовых зажимов – 4 шт.
Встроенный блок совместной защиты (реостатный) одноканальный, 
номинальный ток канала - 10 А; 
цвет крышки клеммного терминала – желтый;
с крышкой километрового обзора</t>
  </si>
  <si>
    <t>10.3</t>
  </si>
  <si>
    <t>Индикатор коррозионных процессов (ИКП) с кабелем присоединения длиной L=5,0м</t>
  </si>
  <si>
    <t>10.4</t>
  </si>
  <si>
    <t>Анализатор ИКП</t>
  </si>
  <si>
    <t>10.5</t>
  </si>
  <si>
    <t>Стационарный электрод сравнения неполяризующийся медносульфатный в комплекте с вспомогательным электродом и кабелем присоединения длиной L=5,0 м</t>
  </si>
  <si>
    <t>10.6</t>
  </si>
  <si>
    <t>Стационарный электрод сравнения неполяризующийся медносульфатный в комплекте с вспомогательным электродом и кабелем присоединения длиной L=7,0м</t>
  </si>
  <si>
    <t>10.7</t>
  </si>
  <si>
    <t>Магниевый протектор модифицированный, цилиндрической формы, упакованный с кабелем присоединения длиной L=3,0м</t>
  </si>
  <si>
    <t>10.8</t>
  </si>
  <si>
    <t>Многоразовая тигель-форма для приварки</t>
  </si>
  <si>
    <t>10.9</t>
  </si>
  <si>
    <t>Термокарандаш</t>
  </si>
  <si>
    <t>10.10</t>
  </si>
  <si>
    <t>Теплоотводящая трубка медная для защиты кабеля сечением 6 мм2</t>
  </si>
  <si>
    <t>10.11</t>
  </si>
  <si>
    <t>Термоусаживаемая трубка тонкостенная чёрная до и после усадки 40/17 мм</t>
  </si>
  <si>
    <t>10.12</t>
  </si>
  <si>
    <t>Термоусаживаемая трубка тонкостенная чёрная до и после усадки 24/10 мм</t>
  </si>
  <si>
    <t>10.13</t>
  </si>
  <si>
    <t>Термоусаживаемые изолирующие перчатки 3ТПИ-25/50</t>
  </si>
  <si>
    <t>10.14</t>
  </si>
  <si>
    <t>Термоусаживаемые капы ОГТ-55/25</t>
  </si>
  <si>
    <t>10.15</t>
  </si>
  <si>
    <t>Клей-расплав КР-1</t>
  </si>
  <si>
    <t>кг</t>
  </si>
  <si>
    <t>10.16</t>
  </si>
  <si>
    <t>Наконечник медный ТМ-2,5-3-2,6 УХЛ3</t>
  </si>
  <si>
    <t>10.17</t>
  </si>
  <si>
    <t>Наконечник медный ТМ-6-6-4 УХЛ3</t>
  </si>
  <si>
    <t>10.18</t>
  </si>
  <si>
    <t>Наконечник медный ТМ-25-10-8 УХЛ3</t>
  </si>
  <si>
    <t>10.19</t>
  </si>
  <si>
    <t>Бирка маркировочная для силовых кабелей У 153</t>
  </si>
  <si>
    <t>10.20</t>
  </si>
  <si>
    <t>Труба ПВХ гибкая гофрированная двухстенная d=16мм</t>
  </si>
  <si>
    <t>10.21</t>
  </si>
  <si>
    <t>Ферросилидовый заземлитель глубинный комплектный «Менделеевец»-МКГ:
а) количество блоков заземлителя в комплекте - 4 шт.;
б) глубина бурения скважины - 20 м;
в)комплектация материалами для изготовления соединений – с помощью кабельных зажимов (КЗ);
г) комплектация газоотводной трубкой - 1 шт.;</t>
  </si>
  <si>
    <t>10.22</t>
  </si>
  <si>
    <t>Контрольно-измерительный пункт (КИП) из полимерных материа лов, не поддерживающих горение, квадратного сечения, ширина гра ни 220 мм, высота стойки КИП - 2,5м; 
Количество измерительных зажимов – 6 шт.; 
Количество силовых зажимов – 4 шт. 
Встроенный блок совместной защиты (реостатный) одноканальный, 
номинальный ток канала - 10 А; 
цвет крышки клеммного терминала - желтый</t>
  </si>
  <si>
    <t>10.23</t>
  </si>
  <si>
    <t>Контрольно-измерительный пункт (КИП) из полимерных материа лов, не поддерживающих горение, квадратного сечения, ширина гра ни 220 мм, высота стойки КИП - 2,5м; 
Количество измерительных зажимов – 12 шт.; 
Количество силовых зажимов – 4 шт. 
Встроенный блок совместной защиты (реостатный) двухканальный, 
номинальный ток канала - 10 А; 
цвет крышки клеммного терминала – желтый</t>
  </si>
  <si>
    <t>10.24</t>
  </si>
  <si>
    <t>10.25</t>
  </si>
  <si>
    <t>Устройство сопряжения ИКП с системой телеметрии</t>
  </si>
  <si>
    <t>10.26</t>
  </si>
  <si>
    <t>10.27</t>
  </si>
  <si>
    <t>10.28</t>
  </si>
  <si>
    <t>10.29</t>
  </si>
  <si>
    <t>10.30</t>
  </si>
  <si>
    <t>Провод силовой ПВ3 1х16</t>
  </si>
  <si>
    <t>10.31</t>
  </si>
  <si>
    <t>Многоразовая тигель форма для приварки</t>
  </si>
  <si>
    <t>10.32</t>
  </si>
  <si>
    <t>Термокарандаш НГК-1</t>
  </si>
  <si>
    <t>10.33</t>
  </si>
  <si>
    <t>10.34</t>
  </si>
  <si>
    <t>Термоусаживаемая трубка тонкостенная чёрная до и после усадки 24/17 мм</t>
  </si>
  <si>
    <t>10.35</t>
  </si>
  <si>
    <t>Наконечник медный +I1726:AV1729ТМ-2,5-3-2,6 УХЛ3</t>
  </si>
  <si>
    <t>10.36</t>
  </si>
  <si>
    <t>10.37</t>
  </si>
  <si>
    <t>10.38</t>
  </si>
  <si>
    <t>10.39</t>
  </si>
  <si>
    <t>Ответвительная муфта для многожильного кабеля с пластмассовой изоляцией на напряжение до 1 кВ 1П3ОТпБ – 1/35</t>
  </si>
  <si>
    <t>10.40</t>
  </si>
  <si>
    <t>Труба хризотилцементная БНТ 100-2950</t>
  </si>
  <si>
    <t>10.41</t>
  </si>
  <si>
    <t>10.42</t>
  </si>
  <si>
    <t>Труба стальная водогазопроводная 40х3,0 мм</t>
  </si>
  <si>
    <t>Мачты, молниеотводы, опоры освещения</t>
  </si>
  <si>
    <t>11.1</t>
  </si>
  <si>
    <t>Закладная деталь ФМ-0,325-2,5</t>
  </si>
  <si>
    <t>11.2</t>
  </si>
  <si>
    <t>11.3</t>
  </si>
  <si>
    <t>Молниеотвод оцинкованный МОГК-17</t>
  </si>
  <si>
    <t>11.4</t>
  </si>
  <si>
    <t>Молниеотвод оцинкованный МОГК-20-02</t>
  </si>
  <si>
    <t>11.5</t>
  </si>
  <si>
    <t>Опора наружного освещения ВГН-25-М5 оцинкованная, совмещённая с молниеприёмником, с элементами крепления светильников</t>
  </si>
  <si>
    <t>11.6</t>
  </si>
  <si>
    <t>Монтажный комплект к опоре ВГН-25-М5</t>
  </si>
  <si>
    <t>11.7</t>
  </si>
  <si>
    <t>Опора наружного освещения ВГМ-25-М5 оцинкованная совмещённая с молниеприёмником, с мобильной короной, с комплектом электрооборудования</t>
  </si>
  <si>
    <t>11.8</t>
  </si>
  <si>
    <t>Монтажный комплект к опоре ВГМ-25-М5</t>
  </si>
  <si>
    <t>11.9</t>
  </si>
  <si>
    <t>Молниеотвод МОГК-30 оцинкованный</t>
  </si>
  <si>
    <t>11.10</t>
  </si>
  <si>
    <t>Монтажный комплект к МОГК-30 оцинкованный</t>
  </si>
  <si>
    <t>11.11</t>
  </si>
  <si>
    <t>Светильник светодиодный FOCUS УСС-80 Эксперт S-K1 80Вт, крепление скоба УХЛ1, IР67</t>
  </si>
  <si>
    <t>Краны трубопроводные ручное управление (Раздел ТХ)</t>
  </si>
  <si>
    <t>12.1</t>
  </si>
  <si>
    <t>Кран мостовой ручной однобалочный подвесной (г/п 3,2 тн, LП-6,0 м, L-7,2 м, НП-8,0 м, ВБИ (В-1а, Т1, IIА), -40+400С, У1, с талью)</t>
  </si>
  <si>
    <t>12.2</t>
  </si>
  <si>
    <t>Кран шаровой приварной (труба 108х5) надземной установки с ручным приводом Ду 100, Ру 1,6 МПа, «газ»</t>
  </si>
  <si>
    <t>12.3</t>
  </si>
  <si>
    <t>Кран шаровой приварной надземной установки с ручным приводом Ду 50, Ру 8,0 Мпа</t>
  </si>
  <si>
    <t>12.4</t>
  </si>
  <si>
    <t>Кран шаровой приварной (труба 57х4) надземной установки с ручным приводом Ду 50, Ру 1,6 МПа, «газ»</t>
  </si>
  <si>
    <t>12.5</t>
  </si>
  <si>
    <t>Кран шаровой приварной надземной установки с ручным приводом Ду 25, Ру 8,0 Мпа ЗАРДП 015-016-40-03-Р</t>
  </si>
  <si>
    <t>12.6</t>
  </si>
  <si>
    <t>Кран шаровой приварной (труба 22х4) надземной установки с ручным приводом Ду 15, Ру 1,6 МПа</t>
  </si>
  <si>
    <t>12.7</t>
  </si>
  <si>
    <t>Кран шаровой приварной (труба 22х4-12Х18Н10Т) надземной установки с ручным приводом Ду 15, Ру 1,6 МПа</t>
  </si>
  <si>
    <t>12.8</t>
  </si>
  <si>
    <t>Кран шаровой приварной надземной установки с ручным приводом Ду 15, Ру 6,3 Мпа  ЗАРДП 015-063-40-03-Р</t>
  </si>
  <si>
    <t xml:space="preserve">Трубы стальные для линейной части </t>
  </si>
  <si>
    <t>13.1</t>
  </si>
  <si>
    <t xml:space="preserve">Труба стальная бесшовная горячедеформированная 57х5 мм (без изоляции) В 20 ГОСТ 8731-74 </t>
  </si>
  <si>
    <t>13.2</t>
  </si>
  <si>
    <t>Труба 16×3 стальная бесшовная холоднодеформированная</t>
  </si>
  <si>
    <t>13.3</t>
  </si>
  <si>
    <t>Труба стальная водогазопроводная 25х2,8 ГОСТ 3262-75</t>
  </si>
  <si>
    <t>13.4</t>
  </si>
  <si>
    <t>Труба 14х2 В 09Г2С</t>
  </si>
  <si>
    <t>13.5</t>
  </si>
  <si>
    <t>Труба 8х2 ГОСТ 8734-75/В20 ГОСТ 8733-74</t>
  </si>
  <si>
    <t>13.6</t>
  </si>
  <si>
    <t>Труба Ø32х1,5х1100/Б-20 ГОСТ 10705-80</t>
  </si>
  <si>
    <t>13.7</t>
  </si>
  <si>
    <t>13.8</t>
  </si>
  <si>
    <t>Труба 325х8</t>
  </si>
  <si>
    <t>13.9</t>
  </si>
  <si>
    <t>Стальная труба водогазопроводная 32х2.8</t>
  </si>
  <si>
    <t>13.10</t>
  </si>
  <si>
    <t>Стальная труба водогазопроводная 50х3.5</t>
  </si>
  <si>
    <t>13.11</t>
  </si>
  <si>
    <t>Труба стальная водогазопроводная 25х2,8</t>
  </si>
  <si>
    <t>13.12</t>
  </si>
  <si>
    <t>Труба нержавеющая бесшовная 14х2 12Х18Н10Т</t>
  </si>
  <si>
    <t>13.13</t>
  </si>
  <si>
    <t>Труба стальная 57х3,5</t>
  </si>
  <si>
    <t>13.14</t>
  </si>
  <si>
    <t>Труба стальная 219х6,0</t>
  </si>
  <si>
    <t>13.15</t>
  </si>
  <si>
    <t>Труба стальная 426х6,0</t>
  </si>
  <si>
    <t>13.16</t>
  </si>
  <si>
    <t>Стойка опорная А14Б591.000 h=1,0м для трубы Ду=50мм</t>
  </si>
  <si>
    <t>13.17</t>
  </si>
  <si>
    <t>Труба стальная электросварная прямошовная в УС изоляции Ø57х3,0/В20 ГОСТ 10705-80</t>
  </si>
  <si>
    <t>13.18</t>
  </si>
  <si>
    <t>Труба стальная электросварная прямошовная в УС изоляции Ø108х4,0/В20 ГОСТ 10705-80</t>
  </si>
  <si>
    <t>Кабельная продукция</t>
  </si>
  <si>
    <t>14.1</t>
  </si>
  <si>
    <t>Кабель ВБШв 2х25-0,66</t>
  </si>
  <si>
    <t>14.2</t>
  </si>
  <si>
    <t>Кабель ВБШв 2х6-0,66</t>
  </si>
  <si>
    <t>14.3</t>
  </si>
  <si>
    <t>Кабель монтажный ИнСил-Анг(А)-LS 4х1,0-300</t>
  </si>
  <si>
    <t>14.4</t>
  </si>
  <si>
    <t>Кабель монтажный с проволочной броней ИнСил-Кнг(А)-LS 10х1,5-300</t>
  </si>
  <si>
    <t>14.5</t>
  </si>
  <si>
    <t>Кабель монтажный с проволочной броней ИнСил-Кнг(А)-LS 14х1,5-300</t>
  </si>
  <si>
    <t>14.6</t>
  </si>
  <si>
    <t>14.7</t>
  </si>
  <si>
    <t>Кабель оптический, 8 волоконный, с центральным оптическим модулем со свободно уложенными волокнами, броней из стальных проволок и наружной оболочкой из полиэтилена высокой плотности, допустимой растягивающей нагрузкой 7кН</t>
  </si>
  <si>
    <t>14.8</t>
  </si>
  <si>
    <t>Кабель ВВГ-0.66 1х50мм2</t>
  </si>
  <si>
    <t>14.9</t>
  </si>
  <si>
    <t>Кабель ГПМП-1х6мм2</t>
  </si>
  <si>
    <t>14.10</t>
  </si>
  <si>
    <t>Кабель КВБбШнг(А) 5х2,5-0,66</t>
  </si>
  <si>
    <t>14.11</t>
  </si>
  <si>
    <t>Кабель ВБШвнг(А) 2х6-0,66</t>
  </si>
  <si>
    <t>14.12</t>
  </si>
  <si>
    <t>Кабель ВБШвнг(А) 2х25-0,66</t>
  </si>
  <si>
    <t>14.13</t>
  </si>
  <si>
    <t>Кабель ВБШвнг(А) 2х35-0,66</t>
  </si>
  <si>
    <t>14.14</t>
  </si>
  <si>
    <t>Кабель симметричный КИПвЭВБВ 4×2×0,78 для промышленного ин терфейса RS-485 с медными лужёными жилами с ПВХ изоляцией обычной теплостойкости с защитным покровом в виде стальной гофрированной ленты</t>
  </si>
  <si>
    <t>14.15</t>
  </si>
  <si>
    <t>Кабель силовой с медными жилами, 0,66кВ, бронированный ВБбШвнг(А)-LS 5х2,5</t>
  </si>
  <si>
    <t>14.16</t>
  </si>
  <si>
    <t>Кабель силовой с медными жилами, 0,66кВ, бронированный ВВГвнг(А)-LS 3х1,5</t>
  </si>
  <si>
    <t>14.17</t>
  </si>
  <si>
    <t>Кабель силовой с медными жилами, 0,66кВ, бронированный ВБбШвнг(А)-LS 5х5.0</t>
  </si>
  <si>
    <t>14.18</t>
  </si>
  <si>
    <t>Кабель силовой с медными жилами, 0,66кВ, бронированный ВБбШвнг(А)-LS 5х35</t>
  </si>
  <si>
    <t>14.19</t>
  </si>
  <si>
    <t>Кабель силовой с медными жилами, 0,66кВ, бронированный ВБбШвнг(А)-LS 5х25</t>
  </si>
  <si>
    <t>14.20</t>
  </si>
  <si>
    <t>Кабель силовой с медными жилами, 0,66кВ, бронированный ВБбШвнг(А)-LS 5х1,5</t>
  </si>
  <si>
    <t>14.21</t>
  </si>
  <si>
    <t>Кабель силовой огнестойкий, не распространяющий горение с пониженным дымо и газовыделением, сечением, мм2: ВБбШвнг(А)-FRLS 3х2,5</t>
  </si>
  <si>
    <t>14.22</t>
  </si>
  <si>
    <t>Держатель кабельный для крепления к лотку/профилю, д. 26-32</t>
  </si>
  <si>
    <t>14.23</t>
  </si>
  <si>
    <t>Держатель кабельный для крепления к лотку/профилю, д. 32-38</t>
  </si>
  <si>
    <t>14.24</t>
  </si>
  <si>
    <t>Держатель кабельный для крепления к лотку/профилю, д. 38-44</t>
  </si>
  <si>
    <t>14.25</t>
  </si>
  <si>
    <t>Кабель силовой ВВГнг(А)-LS-0,66 с медными жилами сеч. 3х1,5 мм</t>
  </si>
  <si>
    <t>14.26</t>
  </si>
  <si>
    <t>14.27</t>
  </si>
  <si>
    <t>14.28</t>
  </si>
  <si>
    <t>Кабель монтажный с проволочной броней ИнСил-Кнг(А)-LS 19х1,5-300</t>
  </si>
  <si>
    <t>14.29</t>
  </si>
  <si>
    <t>14.30</t>
  </si>
  <si>
    <t>Кабель монтажный с проволочной броней ИнСил-Кнг(А)-LS 4х1,5-300</t>
  </si>
  <si>
    <t>14.31</t>
  </si>
  <si>
    <t>14.32</t>
  </si>
  <si>
    <t>Кабель монтажный с проволочной броней ИнСил-Кнг(А)-LS 5х1,5-300</t>
  </si>
  <si>
    <t>14.33</t>
  </si>
  <si>
    <t>Кабель монтажный с проволочной броней ИнСил-Кнг(А)-LS 7х1,5-300</t>
  </si>
  <si>
    <t>14.34</t>
  </si>
  <si>
    <t>Кабель монтажный с проволочной броней огнестойкий  ИнСил-Кнг(А)-FRLS 10х1,0-300</t>
  </si>
  <si>
    <t>14.35</t>
  </si>
  <si>
    <t>Кабель монтажный с проволочной броней огнестойкий  ИнСил-Кнг(А)-FRLS 7х1,0-300</t>
  </si>
  <si>
    <t>14.36</t>
  </si>
  <si>
    <t>Кабель монтажный экранированный бронированный витая пара ИнСил-ОЭКнг(А)-LS 2х2х1,5-300</t>
  </si>
  <si>
    <t>14.37</t>
  </si>
  <si>
    <t>Кабель монтажный экранированный бронированный витая пара ИнСил-ОЭКнг(А)-LS 3х2х1,5-300</t>
  </si>
  <si>
    <t>14.38</t>
  </si>
  <si>
    <t>Кабель монтажный экранированный бронированный витая пара ИнСил-ОЭКнг(А)-LS 4х2х1,5-300</t>
  </si>
  <si>
    <t>14.39</t>
  </si>
  <si>
    <t>Кабель монтажный экранированный бронированный витая пара ИнСил-ОЭКнг(А)-LS 7х2х1,5-300</t>
  </si>
  <si>
    <t>14.40</t>
  </si>
  <si>
    <t>Кабель монтажный экранированный бронированный витая пара огнестойкий ИнСил-ОЭКнг(А)-FRLS 2х2х1,5-300</t>
  </si>
  <si>
    <t>14.41</t>
  </si>
  <si>
    <t>Кабель коаксиальный RG 213</t>
  </si>
  <si>
    <t>14.42</t>
  </si>
  <si>
    <t>Кабель КПСВВ 1х2х0,5</t>
  </si>
  <si>
    <t>14.43</t>
  </si>
  <si>
    <t xml:space="preserve">Кабель КМС-2У 1x2x0,45 </t>
  </si>
  <si>
    <t>14.44</t>
  </si>
  <si>
    <t>Кабель КМС-2В 2×2×0,40</t>
  </si>
  <si>
    <t>14.45</t>
  </si>
  <si>
    <t>Кабель ПВСнг-LS 3х1,5</t>
  </si>
  <si>
    <t>14.46</t>
  </si>
  <si>
    <t>14.47</t>
  </si>
  <si>
    <t>14.48</t>
  </si>
  <si>
    <t>Кабель ПВСнг-LS 2х1,5</t>
  </si>
  <si>
    <t>14.49</t>
  </si>
  <si>
    <t>Кабель питания с разъемом MicroFit 4Pin</t>
  </si>
  <si>
    <t>14.50</t>
  </si>
  <si>
    <t>Кабель «витая пара», 4х2х0,52 категории 5e FTP cat. 5e</t>
  </si>
  <si>
    <t>14.51</t>
  </si>
  <si>
    <t>Кабель силовой ВВГнг-LS 4х2,5 мм2</t>
  </si>
  <si>
    <t>14.52</t>
  </si>
  <si>
    <t>Кабель «витая пара» 4х2х0,52 мм2 FTP4 КСВППэ-OUTDOOR</t>
  </si>
  <si>
    <t>14.53</t>
  </si>
  <si>
    <t>Кабел+I1769:AJ1770ь силовой с медными жилами, 0,66кВ, бронированный ВБбШвнг(А)-LS 3х2,5</t>
  </si>
  <si>
    <t>Опорно-направляющее кольцо</t>
  </si>
  <si>
    <t>15.1</t>
  </si>
  <si>
    <t>Опорно-направляющие кольца под трубу DN63 мм</t>
  </si>
  <si>
    <t>Опоры трубопроводов</t>
  </si>
  <si>
    <t>16.1</t>
  </si>
  <si>
    <t>Опора регулируемая Ду 50 57-А-09Г2С с диэлектрической прокладкой из фторопласта</t>
  </si>
  <si>
    <t>16.2</t>
  </si>
  <si>
    <t>Опора регулируемая Ду80 89-А-09Г2С с диэлектрической прокладкой из фторопласта</t>
  </si>
  <si>
    <t>16.3</t>
  </si>
  <si>
    <t>Опора регулируемая Ду 100 108-А-09Г2С с диэлектрической прокладкой из фторопласта</t>
  </si>
  <si>
    <t>16.4</t>
  </si>
  <si>
    <t>Опора регулируемая Ду150 159-А-09Г2С с диэлектрической прокладкой из фторопласта</t>
  </si>
  <si>
    <t>16.5</t>
  </si>
  <si>
    <t>Опора регулируемая Ду200 219-А-09Г2С с диэлектрической прокладкой из фторопласта</t>
  </si>
  <si>
    <t>16.6</t>
  </si>
  <si>
    <t>Опора регулируемая Ду 500 5 30-А-09Г2С с диэлектрической прокладкой из фторопласта</t>
  </si>
  <si>
    <t>16.7</t>
  </si>
  <si>
    <t>Опора регулируемая Ду 400 4 26-А-09Г2С с диэлектрической прокладкой из фторопласта</t>
  </si>
  <si>
    <t>16.8</t>
  </si>
  <si>
    <t>Опора регулируемая Ду 300 3 25-А-09Г2С с диэлектрической прокладкой из фторопласта</t>
  </si>
  <si>
    <t>16.9</t>
  </si>
  <si>
    <t>Опора хомутовая ОПХ2-100.57-09Г2С с диэлектрической прокладкой из фторопласта</t>
  </si>
  <si>
    <t>16.10</t>
  </si>
  <si>
    <t>Опора подвижная хомутовая Ду 15 ОПХ1-70.25-09Г2С с диэлектрической прокладкой из фторопласта</t>
  </si>
  <si>
    <t>16.11</t>
  </si>
  <si>
    <t>Опора подвижная хомутовая Ду 25 ОПХ1-70.32-09Г2С с диэлектрической прокладкой из фторопласта</t>
  </si>
  <si>
    <t>16.12</t>
  </si>
  <si>
    <t>Опора подвижная хомутовая Ду 50 ОПХ2-100.57-09Г2С с диэлектрической прокладкой из фторопласта</t>
  </si>
  <si>
    <t>16.13</t>
  </si>
  <si>
    <t>Опора хомутовая бескорпусная 57-ХБ-А-09Г2С с диэлектрической прокладкой из фторопласта</t>
  </si>
  <si>
    <t>16.14</t>
  </si>
  <si>
    <t>Опора скол. для труб ППУ СПО (57/140.100)</t>
  </si>
  <si>
    <t>16.15</t>
  </si>
  <si>
    <t>Опора скол. для труб ППУ СПО (159/250.100)</t>
  </si>
  <si>
    <t>16.16</t>
  </si>
  <si>
    <t>Опора скол. для труб ППУ СПО (219/315.100)</t>
  </si>
  <si>
    <t>16.17</t>
  </si>
  <si>
    <t>Опора подвижная хомутовая Ду 200 ОПХ2-100.219-09Г2С с диэлектрической прокладкой из фторопласта</t>
  </si>
  <si>
    <t>КИТСО</t>
  </si>
  <si>
    <t>17.1</t>
  </si>
  <si>
    <t>Калитка "Махаон-С150", RAL 5015</t>
  </si>
  <si>
    <t>17.2</t>
  </si>
  <si>
    <t>Секция "Махаон-С150", (h=2.1 м, пруток 5 мм, ячейка 150х50, RAL 5015)</t>
  </si>
  <si>
    <t>17.3</t>
  </si>
  <si>
    <t>Панель противоподкопная 1100х500</t>
  </si>
  <si>
    <t>17.4</t>
  </si>
  <si>
    <t>Спираль АКЛ-600С</t>
  </si>
  <si>
    <t>рулон</t>
  </si>
  <si>
    <t>17.5</t>
  </si>
  <si>
    <t>Стойка КЗР-125 САО-600V</t>
  </si>
  <si>
    <t>17.6</t>
  </si>
  <si>
    <t>17.7</t>
  </si>
  <si>
    <t>17.8</t>
  </si>
  <si>
    <t>Секция "Махаон-С150"</t>
  </si>
  <si>
    <t>17.9</t>
  </si>
  <si>
    <t>Опора заграждения "МАХАОН-С150"</t>
  </si>
  <si>
    <t>17.10</t>
  </si>
  <si>
    <t>Ворота распашные "Махаон-С150"</t>
  </si>
  <si>
    <t>17.11</t>
  </si>
  <si>
    <t>17.12</t>
  </si>
  <si>
    <t>17.13</t>
  </si>
  <si>
    <t>Спираль АКЛ-955П</t>
  </si>
  <si>
    <t>17.14</t>
  </si>
  <si>
    <t>17.15</t>
  </si>
  <si>
    <t>Устройство для защиты от импульсных перенапряжений и помех систем передачи данных DTNVR 2/12/1.5 1500-L (LT)</t>
  </si>
  <si>
    <t>17.16</t>
  </si>
  <si>
    <t>Устройство для защиты от импульсных перенапряжений и помех систем передачи данных DTNVR 2/24/1.5 1500-L (LT)</t>
  </si>
  <si>
    <t>17.17</t>
  </si>
  <si>
    <t>Шкаф распределительный с РЕ и N шинками : Габаритные размеры 700х500х250мм ;  Климатическое исполнение : УХЛ4 ; Напряжение 380/220В ; Частота 50Гц , IP55. код 343411. 1ШР.</t>
  </si>
  <si>
    <t>17.18</t>
  </si>
  <si>
    <t>Щит управления . Габаритные размеры 400х300х200 мм. Климатическое оборудование : УХЛ4. IP55. код 343411. 1ШУ.</t>
  </si>
  <si>
    <t>17.19</t>
  </si>
  <si>
    <t>Источник бесперебойного питания SKAT-UPS 1000 RACK</t>
  </si>
  <si>
    <t>17.20</t>
  </si>
  <si>
    <t>Отсек аккумуляторный АО2/40</t>
  </si>
  <si>
    <t>17.21</t>
  </si>
  <si>
    <t>Аккумулятор Security Force SF 1240 (12V / 40Ah)</t>
  </si>
  <si>
    <t>17.22</t>
  </si>
  <si>
    <t>Источник питания SKAT-VN.4-12DC DIN</t>
  </si>
  <si>
    <t>17.23</t>
  </si>
  <si>
    <t>Коробка ответвительная, с кабельными вводами 2х40+6х32мм, IP55, 240х190х90мм DKC, арт.54201</t>
  </si>
  <si>
    <t>17.24</t>
  </si>
  <si>
    <t>Видеокамера стационарная цветная стандартного дизайна LTV-GCCH-400-V2.8-12</t>
  </si>
  <si>
    <t>17.25</t>
  </si>
  <si>
    <t>Видеокамера стационарная цветная стандартного дизайна LTV-GCCH-400-V5-60</t>
  </si>
  <si>
    <t>17.26</t>
  </si>
  <si>
    <t>Видеорегистратор 16-канальный цифровой триплексный LTV-DVR1662HV</t>
  </si>
  <si>
    <t>17.27</t>
  </si>
  <si>
    <t>Монитор LED LTV-GMCL-2213</t>
  </si>
  <si>
    <t>Изоляционные материалы</t>
  </si>
  <si>
    <t>18.1</t>
  </si>
  <si>
    <t>Манжета термоусаживающаяся Терма-СТМП-159</t>
  </si>
  <si>
    <t>18.2</t>
  </si>
  <si>
    <t>Манжета термоусаживающаяся Терма-СТМП-530</t>
  </si>
  <si>
    <t>18.3</t>
  </si>
  <si>
    <t>Термоусаживаемая армированная лента-заплатка</t>
  </si>
  <si>
    <t>18.4</t>
  </si>
  <si>
    <t>Термоплавкий ремонтный заполнитель</t>
  </si>
  <si>
    <t>18.5</t>
  </si>
  <si>
    <t>18.6</t>
  </si>
  <si>
    <t>18.7</t>
  </si>
  <si>
    <t>Мастика для пеностекла гидроизоляционная</t>
  </si>
  <si>
    <t>18.8</t>
  </si>
  <si>
    <t>Стеклотканевая армировочная сетка</t>
  </si>
  <si>
    <t>18.9</t>
  </si>
  <si>
    <t>Лента армировонная (стекловолокном) 19мм х 50м</t>
  </si>
  <si>
    <t>18.10</t>
  </si>
  <si>
    <t>18.11</t>
  </si>
  <si>
    <t>18.12</t>
  </si>
  <si>
    <t>Комплект заделки стыка КЗС (Т) 57х140</t>
  </si>
  <si>
    <t>18.13</t>
  </si>
  <si>
    <t>Комплект заделки стыка КЗС (Т) 108х250</t>
  </si>
  <si>
    <t>18.14</t>
  </si>
  <si>
    <t>Комплект заделки стыка КЗС (Т) 219х315</t>
  </si>
  <si>
    <t>18.15</t>
  </si>
  <si>
    <t>Комплект заделки стыка КЗС (П) 57х140</t>
  </si>
  <si>
    <t>18.16</t>
  </si>
  <si>
    <t>Комплект заделки стыка КЗС (Ц) 159х250</t>
  </si>
  <si>
    <t>18.17</t>
  </si>
  <si>
    <t>Комплект заделки стыка КЗС (Ц) 219х315</t>
  </si>
  <si>
    <t>18.18</t>
  </si>
  <si>
    <t>Система защитного покрытия «СпецПротект 011/112»: эпоксидный грунт СпецПротект 011</t>
  </si>
  <si>
    <t>18.19</t>
  </si>
  <si>
    <t>Система защитного покрытия «СпецПротект 011/112»: полиуретановая эмаль СпецПротект 112, RAL 1021</t>
  </si>
  <si>
    <t>18.20</t>
  </si>
  <si>
    <t>Изоляция из Пеностекла «НЕОПОРМ» Труба Ø89/60, L=1,75м с греющим кабелем: скорлупа Ø99/60</t>
  </si>
  <si>
    <t>18.21</t>
  </si>
  <si>
    <t xml:space="preserve">Изоляция из Пеностекла «НЕОПОРМ» «Переход Ø89х57/60 с греющим кабелем»: скорлупа Ø67/76 </t>
  </si>
  <si>
    <t>18.22</t>
  </si>
  <si>
    <t>Изоляция из Пеностекла «НЕОПОРМ» Труба Ø57/60, L=28м с греющим кабелем: скорлупа Ø67/60</t>
  </si>
  <si>
    <t>18.23</t>
  </si>
  <si>
    <t xml:space="preserve">Изоляция из Пеностекла «НЕОПОРМ» Труба Ø57/60, L=211,1м с греющим кабелем: скорлупа Ø67/60 </t>
  </si>
  <si>
    <t>18.24</t>
  </si>
  <si>
    <t>Изоляция из Пеностекла «НЕОПОРМ» Отвод Ø57/90/1,5D/60 с греющим кабелем: скорлупа Ø67/60</t>
  </si>
  <si>
    <t>18.25</t>
  </si>
  <si>
    <t xml:space="preserve">Изоляция из Пеностекла «НЕОПОРМ» Тройник Ø57/60 с греющим кабелем: скорлупа Ø67/60 </t>
  </si>
  <si>
    <t>18.26</t>
  </si>
  <si>
    <t>Изоляция из Пеностекла «НЕОПОРМ» Тройник Ø57/60 с греющим кабелем: скорлупа Ø67/60</t>
  </si>
  <si>
    <t>18.27</t>
  </si>
  <si>
    <t xml:space="preserve">Изоляция из Пеностекла «НЕОПОРМ» Отвод Ø57/90/1,5D/60 с греющим кабелем: скорлупа Ø67/60 </t>
  </si>
  <si>
    <t>18.28</t>
  </si>
  <si>
    <t>Изоляция из Пеностекла «НЕОПОРМ» «Кран шаровой Ду50/PN80/60 с греющим кабелем: скорлупа Ø67/52</t>
  </si>
  <si>
    <t>18.29</t>
  </si>
  <si>
    <t>Изоляция из Пеностекла «НЕОПОРМ» «Кран шаровой Ду50/PN80/60 с греющим кабелем: скорлупа Ø171/60</t>
  </si>
  <si>
    <t>18.30</t>
  </si>
  <si>
    <t xml:space="preserve">Изоляция из Пеностекла «НЕОПОРМ» Труба Ø22/60, L=11,4м с греющим кабелем: скорлупа Ø22/60 </t>
  </si>
  <si>
    <t>18.31</t>
  </si>
  <si>
    <t>Изоляция из Пеностекла «НЕОПОРМ» «Кран шаровой Ду15/PN80/60 с греющим кабелем: cкорлупа Ø32/40</t>
  </si>
  <si>
    <t>18.32</t>
  </si>
  <si>
    <t>Изоляция из Пеностекла «НЕОПОРМ» «Кран шаровой Ду15/PN80/60 с греющим кабелем: cкорлупа Ø112/60</t>
  </si>
  <si>
    <t>Балластирующие устройства</t>
  </si>
  <si>
    <t>19.1</t>
  </si>
  <si>
    <t>Утяжелитель сборный железобетонный охватывающего типа 
УБО-УМ-530 (в комплекте с силовыми поясами)</t>
  </si>
  <si>
    <t>19.2</t>
  </si>
  <si>
    <t>Полимерконтейнер текстильный бескаркасного типа модернизированный ПТБК-М-160</t>
  </si>
  <si>
    <t>Клапана обратные</t>
  </si>
  <si>
    <t>20.1</t>
  </si>
  <si>
    <t>Клапан обратный поворотный фланцевый Ду 50, Ру 6,3 МПа, в комплекте с ответными фланцами и крепежом, "газ"</t>
  </si>
  <si>
    <t>20.2</t>
  </si>
  <si>
    <t xml:space="preserve">Клапан обратный DN50 PN1.6 МПа, пружинный (сталь). Гранлок серии CVS16, М/Ф </t>
  </si>
  <si>
    <t>20.3</t>
  </si>
  <si>
    <t>Клапан обратный DN50 PN1,6 МПа, гравитационный (бронза). Гранлок серии ЗОП, М/Ф</t>
  </si>
  <si>
    <t>20.4</t>
  </si>
  <si>
    <t>Клапан обратный Valtec , dу 50 Ру16</t>
  </si>
  <si>
    <t>20.5</t>
  </si>
  <si>
    <t>Клапан обратный пружинный латунный муфтовый PN1,6 МПа, DN50 мм. EUROSTOP</t>
  </si>
  <si>
    <t>Труба ПЭ водо-газоснабжение</t>
  </si>
  <si>
    <t>21.1</t>
  </si>
  <si>
    <t>Труба ПЭ 100SDR 17,6-110х6,3</t>
  </si>
  <si>
    <t>22.2</t>
  </si>
  <si>
    <t>Труба ПНД,d=63мм, ПЭ80 SDR-11 63х5,8</t>
  </si>
  <si>
    <t>21.2</t>
  </si>
  <si>
    <t>Труба ЗПТ ПЭ63 d=63х4,0 мм - ТС - Ч</t>
  </si>
  <si>
    <t>22.3</t>
  </si>
  <si>
    <t>Труба полиэтиленовая ПЭ 80 ГАЗ SDR 11-110х10,0</t>
  </si>
  <si>
    <t>21.3</t>
  </si>
  <si>
    <t>Труба полиэтиленовая ПЭ 100 SDR 17,6-110х6,3 техническая</t>
  </si>
  <si>
    <t>22.4</t>
  </si>
  <si>
    <t>ПЭ 100SDR 17,6-110х6,3</t>
  </si>
  <si>
    <t>21.4</t>
  </si>
  <si>
    <t>Труба 57х3,5 – 1 (125) – ППУ-ПЭ без СОДК, ЗП</t>
  </si>
  <si>
    <t>22.5</t>
  </si>
  <si>
    <t>Труба 108х4,5 – 1 (180) – ППУ-ПЭ без СОДК, ЗП</t>
  </si>
  <si>
    <t>21.5</t>
  </si>
  <si>
    <t>Труба 219х6,0 – 1 (315) – ППУ-ПЭ без СОДК ЗП</t>
  </si>
  <si>
    <t>22.6</t>
  </si>
  <si>
    <t>Труба 57х3,5 – 1 (140) – ППУ-ОЦ</t>
  </si>
  <si>
    <t>21.6</t>
  </si>
  <si>
    <t>Труба 159х4,5– 1 (250) – ППУ-ОЦ ЗМ</t>
  </si>
  <si>
    <t>22.7</t>
  </si>
  <si>
    <t>Труба 219х6,0–1 (315)–ППУ-ОЦ ЗМ</t>
  </si>
  <si>
    <t>21.7</t>
  </si>
  <si>
    <t>Труба напорная ПЭ 100 SDR 17 PN 1,0 МПа, Ø63х3,8 мм (питьевая)</t>
  </si>
  <si>
    <t>22.8</t>
  </si>
  <si>
    <t>21.8</t>
  </si>
  <si>
    <t>Труба напорная ПЭ 100 SDR 17 PN 1,0 МПа, Ø315х18,7 мм (питьевая)</t>
  </si>
  <si>
    <t>22.9</t>
  </si>
  <si>
    <t>Труба напорная ПЭ 100 SDR 13,6 PN 1,25 МПа, Ø160х11,8 мм (техническая)</t>
  </si>
  <si>
    <t>21.9</t>
  </si>
  <si>
    <t>Труба напорная ПЭ 100 SDR 17 PN 1,0 МПа, Ø110х6,6мм</t>
  </si>
  <si>
    <t>22.10</t>
  </si>
  <si>
    <t>Труба напорная ПЭ 100 SDR 17,0 PN 1,0 МПа, Ø63х3,8 мм</t>
  </si>
  <si>
    <t>21.10</t>
  </si>
  <si>
    <t>Труба напорная ПЭ 100 SDR 11 PN 1,6 МПа, Ø32х3,0 мм</t>
  </si>
  <si>
    <t>22.11</t>
  </si>
  <si>
    <t>Труба ПВХ125 SDR 26 Ø110х4.2</t>
  </si>
  <si>
    <t>21.11</t>
  </si>
  <si>
    <t>Труба ПВХ125 SDR 26 Ø160х6.2</t>
  </si>
  <si>
    <t>22.12</t>
  </si>
  <si>
    <t>Трубы полиэтиленовые ПНД ПЭ-80 SDR 13,6, наружным диаметром 63</t>
  </si>
  <si>
    <t>21.12</t>
  </si>
  <si>
    <t>Отвод литой (90°) ПЭ100 SDR 11 Ø63х5,8 мм PN 1,6 МПа</t>
  </si>
  <si>
    <t>22.13</t>
  </si>
  <si>
    <t>Отвод закругленный (22°) ПЭ100 SDR 11 Ø63х5,8 мм PN 1,6 МПа</t>
  </si>
  <si>
    <t>21.13</t>
  </si>
  <si>
    <t>Тройник литой ПЭ100 SDR 11 Ø63х5,8 мм PN 1,6 МПа</t>
  </si>
  <si>
    <t>22.14</t>
  </si>
  <si>
    <t>Хомутовый отвод фланцевый (NRK) для врезки в водопроводные сети DN-50 мм, D-150мм , PN 1,6 МПа (кат.№502)</t>
  </si>
  <si>
    <t>21.14</t>
  </si>
  <si>
    <t>Заглушка Valtec, внутренняя резьба, 2 дюйма dу 50</t>
  </si>
  <si>
    <t>22.15</t>
  </si>
  <si>
    <t>21.15</t>
  </si>
  <si>
    <t>Отвод закругленный (60°) ПЭ100 SDR 11 Ø63х5,8 мм PN 1,6 МПа</t>
  </si>
  <si>
    <t>22.16</t>
  </si>
  <si>
    <t>Отвод литой (45°) ПЭ100 SDR 11 Ø63х5,8 мм PN 1,6 МПа</t>
  </si>
  <si>
    <t>21.16</t>
  </si>
  <si>
    <t>Отвод литой (90°) ПЭ100 SDR 11 Ø32х3,0 мм PN 1,6 МПа</t>
  </si>
  <si>
    <t>22.17</t>
  </si>
  <si>
    <t>Переход ПЭ100 SDR 11 Ø63-32 мм PN 1,6 МПа</t>
  </si>
  <si>
    <t>21.17</t>
  </si>
  <si>
    <t>Тройник литой ПЭ100 SDR 11 Ø63 мм PN 1,6 МПа</t>
  </si>
  <si>
    <t>22.18</t>
  </si>
  <si>
    <t>Втулка под фланец из полиэтилена ПЭ 100, Дн 63 мм, SDR-11, Россия ( прим. Втулка под фланец ПЭ 100 SDR13,6 Ду=63х4,7мм )</t>
  </si>
  <si>
    <t>21.18</t>
  </si>
  <si>
    <t>Фланец стальной для разъемных соединений 1,6 МПа Dn 63 мм</t>
  </si>
  <si>
    <t>22.19</t>
  </si>
  <si>
    <t>Муфта защитная для прохода полиэтиленовых труб сквозь стену колодца D-63 мм в комплекте с уплотнительным кольцом - 2шт</t>
  </si>
  <si>
    <t>Кабельные лотки</t>
  </si>
  <si>
    <t>22.1</t>
  </si>
  <si>
    <t>Металлический перфорированный лоток L-2000мм 100х100</t>
  </si>
  <si>
    <t>Крышка с заземлением на лоток L-2000мм 100</t>
  </si>
  <si>
    <t>Лестничный лоток 100х100, L3000, горячеоцинкованный</t>
  </si>
  <si>
    <t>Лестничный лоток 100х200, L3000, горячеоцинкованный</t>
  </si>
  <si>
    <t>Лестничный лоток 100х400, L3000, горячеоцинкованный</t>
  </si>
  <si>
    <t>Лестничный лоток 100х500, L3000, горячеоцинкованный</t>
  </si>
  <si>
    <t>Лестничный лоток 100х600, L3000, горячеоцинкованный</t>
  </si>
  <si>
    <t>Крышка на лоток с заземлением осн.100 L3000, горячеоцинков.</t>
  </si>
  <si>
    <t>Крышка на лоток с заземлением осн.200 L3000, горячеоцинков.</t>
  </si>
  <si>
    <t>Крышка на лоток с заземлением осн.400 L3000, горячеоцинков.</t>
  </si>
  <si>
    <t>Крышка на лоток с заземлением осн.500 L3000, горячеоцинков.</t>
  </si>
  <si>
    <t>Крышка на лоток с заземлением осн.600 L3000, горячеоцинков.</t>
  </si>
  <si>
    <t>Перегородка SEP L3000 Н80, горячеоцинкованная</t>
  </si>
  <si>
    <t>Держатель крышки, цинк-ламельный</t>
  </si>
  <si>
    <t>Угол горизонтальный 90 градусов 100х200 R-300, горячеоцинков.</t>
  </si>
  <si>
    <t>Угол горизонтальный 90 градусов 100х400 R-300, горячеоцинков.</t>
  </si>
  <si>
    <t>Угол горизонтальный 90 градусов 100х500 R-300, горячеоцинков.</t>
  </si>
  <si>
    <t>Угол горизонтальный 90 градусов 100х600 R-300, горячеоцинков.</t>
  </si>
  <si>
    <t>Угол вертикальный шарнирный 100х200 универс., горячеоцинков.</t>
  </si>
  <si>
    <t>22.20</t>
  </si>
  <si>
    <t>Угол вертикальный шарнирный 100х400 универс., горячеоцинков</t>
  </si>
  <si>
    <t>22.21</t>
  </si>
  <si>
    <t>Угол вертикальный шарнирный 100х500 универс., горячеоцинков</t>
  </si>
  <si>
    <t>22.22</t>
  </si>
  <si>
    <t>Угол вертикальный шарнирный 100х600 универс., горячеоцинков</t>
  </si>
  <si>
    <t>22.23</t>
  </si>
  <si>
    <t>Соединитель горизонтальный, GTO 100L, ци</t>
  </si>
  <si>
    <t>22.24</t>
  </si>
  <si>
    <t>Шарнирный соединитель , GSV 100, ци</t>
  </si>
  <si>
    <t>22.25</t>
  </si>
  <si>
    <t>Крышка на угол горизонтальный 90 градусов, осн. 200, R=300mm</t>
  </si>
  <si>
    <t>22.26</t>
  </si>
  <si>
    <t>Крышка на угол горизонт. 90°, осн. 400, R-З00 мм, горячеоцинков.</t>
  </si>
  <si>
    <t>22.27</t>
  </si>
  <si>
    <t>Крышка на угол горизонт. 90°, осн. 500, R-З00 мм, горячеоцинков.</t>
  </si>
  <si>
    <t>22.28</t>
  </si>
  <si>
    <t>Крышка на угол горизонт. 90°, осн. 600, R-З00 мм, горячеоцинков.</t>
  </si>
  <si>
    <t>22.29</t>
  </si>
  <si>
    <t>Крышка на Т-ответвитель, осн .500, R-300 мм, горячеоцинкованная</t>
  </si>
  <si>
    <t>22.30</t>
  </si>
  <si>
    <t>Крышка на Т-ответвитель, осн .600, R-300 мм, горячеоцинкованная</t>
  </si>
  <si>
    <t>22.31</t>
  </si>
  <si>
    <t>Крышка на Т-ответвитель, осн .200, R-300 мм, горячеоцинкованная</t>
  </si>
  <si>
    <t>22.32</t>
  </si>
  <si>
    <t>Регулируемый горизонтальный соединитель внешний</t>
  </si>
  <si>
    <t>22.33</t>
  </si>
  <si>
    <t>Упрощенная редукция 200 мм, Н100, цинк-ла</t>
  </si>
  <si>
    <t>22.34</t>
  </si>
  <si>
    <t>Упрощенная редукция 300 мм, Н100, цинк-ла</t>
  </si>
  <si>
    <t>22.35</t>
  </si>
  <si>
    <t>Упрощенная редукция 400 мм, Н100, цинк-ла</t>
  </si>
  <si>
    <t>22.36</t>
  </si>
  <si>
    <t>Т-ответвитель 100х500 R-300, горячеоцинкованный</t>
  </si>
  <si>
    <t>22.37</t>
  </si>
  <si>
    <t>Т-ответвитель 100х600 R-300, горячеоцинкованный</t>
  </si>
  <si>
    <t>22.38</t>
  </si>
  <si>
    <t>Т-ответвитель 100х200 R-300, горячеоцинкованный</t>
  </si>
  <si>
    <t>22.39</t>
  </si>
  <si>
    <t>22.40</t>
  </si>
  <si>
    <t>22.41</t>
  </si>
  <si>
    <t>22.42</t>
  </si>
  <si>
    <t>22.43</t>
  </si>
  <si>
    <t>22.44</t>
  </si>
  <si>
    <t>22.45</t>
  </si>
  <si>
    <t>Крышка на угол горизонтальный 90 градусов, осн.200, R=300mm</t>
  </si>
  <si>
    <t>22.46</t>
  </si>
  <si>
    <t>Регулируемый горизонтальный соединитель</t>
  </si>
  <si>
    <t>22.47</t>
  </si>
  <si>
    <t>22.48</t>
  </si>
  <si>
    <t>Крышка на Т-ответвитель, осн.200, R-300мм, горячеоцинкованная</t>
  </si>
  <si>
    <t>22.49</t>
  </si>
  <si>
    <t>Угол вертикальный шарнирный 100х200 универсальный, горячеоцинкованный</t>
  </si>
  <si>
    <t>22.50</t>
  </si>
  <si>
    <t>Профиль BPL-29 длиной 1м</t>
  </si>
  <si>
    <t>22.51</t>
  </si>
  <si>
    <t>Потолочный кронштейн SSM DKS, арт.BSF2901 (BSF-41)</t>
  </si>
  <si>
    <t>22.52</t>
  </si>
  <si>
    <t>П-образный профиль PSL, L1000, толщ. 1,5 мм, горячеоцинкованный</t>
  </si>
  <si>
    <t>Электрооборудование</t>
  </si>
  <si>
    <t>23.1</t>
  </si>
  <si>
    <t>Шкаф учёта электроэнергии
Автоматический выключатель 200А
счетчик электроэнергии
УЗИП I+II класса
Комплект крепления к столбу</t>
  </si>
  <si>
    <t>23.2</t>
  </si>
  <si>
    <t>Шкаф управления освещением IP44, УХЛ4 600х760х210</t>
  </si>
  <si>
    <t>23.3</t>
  </si>
  <si>
    <t>Щит распределительный , состоящий из:
- SR2 Корпус шкафа АВВ с монт.платой 300х200х150мм ВхШхГ - 1 шт.;
- Выключатель автоматический АВВ 3P 6A S 203-C6 6kA - 1 шт.;
- Шина нулевая в комбинированном DIN-изоляторе типа «Стойка» ШНИ-8х12-6-КС-С - 2 шт.;
- Термоусадочная трубка клеевая с коэффициентом усадки 3:1 ТТК(3:1)-39/13 - 1 м;
- DIN-рейка (13 см) оцинкованная - 1 шт.;
- Сальник PGL 21 - 2 шт.;</t>
  </si>
  <si>
    <t>23.4</t>
  </si>
  <si>
    <t>Щит распределительный , состоящий из:
- SR2 Корпус шкафа АВВ с монт.платой 300х200х150мм ВхШхГ - 1 шт.;
- Выключатель автоматический АВВ 3Р 4А S 203-С4 6kA - 1 шт.;
- Выключатель автоматический АВВ 1Р 2А S 201-С2 6kA - 6 шт.;
- Шина нулевая в комбинированном DIN-изоляторе типа «Стойка» ШНИ-8х12-6-КС-С - 6 шт.;
- Термоусадочная трубка клеевая с коэффициентом усадки 3:1 ТТК(3:1)-39/13 - 4 м;
- DIN-рейка (20 см) оцинкованная - 2 шт.;
- Сальник PGL 21 - 1 шт.;
- Сальник PGL 16 - 7 шт.;</t>
  </si>
  <si>
    <t>23.5</t>
  </si>
  <si>
    <t>Шкаф учёта электроэнергии (по опросному листу)</t>
  </si>
  <si>
    <t>23.6</t>
  </si>
  <si>
    <t>23.7</t>
  </si>
  <si>
    <t>23.8</t>
  </si>
  <si>
    <t>Шкаф телекоммуникационный TS IT</t>
  </si>
  <si>
    <t>23.9</t>
  </si>
  <si>
    <t>23.10</t>
  </si>
  <si>
    <t>Устройство заземляющее комплектное (для заземления) УЗК (М35-2)-24-Ц-85-3-10</t>
  </si>
  <si>
    <t>23.11</t>
  </si>
  <si>
    <t>Шаровый интеллектуальный маркер для линий связи</t>
  </si>
  <si>
    <t>24</t>
  </si>
  <si>
    <t>Инертные материалы</t>
  </si>
  <si>
    <t>24.1</t>
  </si>
  <si>
    <t>Песок</t>
  </si>
  <si>
    <t>63</t>
  </si>
  <si>
    <t>896</t>
  </si>
  <si>
    <t>9</t>
  </si>
  <si>
    <t>20</t>
  </si>
  <si>
    <t>68</t>
  </si>
  <si>
    <t>36</t>
  </si>
  <si>
    <t>313</t>
  </si>
  <si>
    <t>72</t>
  </si>
  <si>
    <t>6</t>
  </si>
  <si>
    <t>10</t>
  </si>
  <si>
    <t>13</t>
  </si>
  <si>
    <t>96</t>
  </si>
  <si>
    <t>400</t>
  </si>
  <si>
    <t>4</t>
  </si>
  <si>
    <t>2</t>
  </si>
  <si>
    <t>5</t>
  </si>
  <si>
    <t>58</t>
  </si>
  <si>
    <t>70</t>
  </si>
  <si>
    <t>30</t>
  </si>
  <si>
    <t>50</t>
  </si>
  <si>
    <t>40</t>
  </si>
  <si>
    <t>18</t>
  </si>
  <si>
    <t>60</t>
  </si>
  <si>
    <t>3</t>
  </si>
  <si>
    <t>25</t>
  </si>
  <si>
    <t>20000</t>
  </si>
  <si>
    <t>Всего на 2023 г.</t>
  </si>
  <si>
    <t>Всего на 2024 г.</t>
  </si>
  <si>
    <t>Разработка и утверждение ПД</t>
  </si>
  <si>
    <t>Разработка ПД</t>
  </si>
  <si>
    <t>Оформление и утверждение документации по планировке территории (ППТ и ПМТ/ГПЗУ)</t>
  </si>
  <si>
    <t>Государственная экспертиза ПД</t>
  </si>
  <si>
    <t>Разработка РД</t>
  </si>
  <si>
    <t>Разработка комплектов рабочих чертежей</t>
  </si>
  <si>
    <t>Разработка сметной документации</t>
  </si>
  <si>
    <t>Разработка сводно-заказных спецификаций</t>
  </si>
  <si>
    <t>Формирование предварительного перечня принимаемых в эксплуатацию объектов основных средств</t>
  </si>
  <si>
    <t>Согласование предварительного перечня принимаемых в эксплуатацию объектов основных средств с эксплуатирующей организацией</t>
  </si>
  <si>
    <t>Выбор подрядной организации и заключение договора на СМР</t>
  </si>
  <si>
    <t>Выбор подрядных организаций на СМР</t>
  </si>
  <si>
    <t>Заключение договора на выполнение СМР</t>
  </si>
  <si>
    <t>Комплектация МТР</t>
  </si>
  <si>
    <t>Подобъект №1: Газопровод-отвод к ГРС "Лопатино"</t>
  </si>
  <si>
    <t>27138</t>
  </si>
  <si>
    <t>496</t>
  </si>
  <si>
    <t>15</t>
  </si>
  <si>
    <t>23</t>
  </si>
  <si>
    <t>12</t>
  </si>
  <si>
    <t>22</t>
  </si>
  <si>
    <t>53</t>
  </si>
  <si>
    <t>56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</si>
  <si>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</si>
  <si>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</si>
  <si>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</si>
  <si>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</si>
  <si>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</si>
  <si>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</si>
  <si>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</si>
  <si>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</si>
  <si>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</si>
  <si>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</si>
  <si>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</si>
  <si>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</si>
  <si>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Май 202</t>
  </si>
  <si>
    <t>Оформление аренды земельных участков на период строительства</t>
  </si>
  <si>
    <t>Календарно-сетевой график реализации объектаа "Газопровод-отвод и ГРС с.п. Лопатино муниципального р-на Волжский Самарской области" (код стройки 63/613-2)
Заказчик: ООО "Газпром газификация"
Агент: ООО "Газпром газораспределение Самара"</t>
  </si>
  <si>
    <t>3109,603</t>
  </si>
  <si>
    <t>31.09.2023</t>
  </si>
  <si>
    <t xml:space="preserve">Июль </t>
  </si>
  <si>
    <t>Монтаж сбросных свечей</t>
  </si>
  <si>
    <t>Очистка внутренней полости</t>
  </si>
  <si>
    <t>Выполнено на 10.03.2023</t>
  </si>
  <si>
    <t>Остаток на 10.03.2023</t>
  </si>
  <si>
    <t>2277</t>
  </si>
  <si>
    <t>7</t>
  </si>
  <si>
    <t>65</t>
  </si>
  <si>
    <t>34</t>
  </si>
  <si>
    <t>64</t>
  </si>
  <si>
    <t>Оборудование КИТСО</t>
  </si>
  <si>
    <t>Ограждение КИТСО</t>
  </si>
  <si>
    <t>113</t>
  </si>
  <si>
    <t>213</t>
  </si>
  <si>
    <t>299</t>
  </si>
  <si>
    <t>99</t>
  </si>
  <si>
    <t>199</t>
  </si>
  <si>
    <t>2101</t>
  </si>
  <si>
    <t>800</t>
  </si>
  <si>
    <t>51</t>
  </si>
  <si>
    <t>2046</t>
  </si>
  <si>
    <t>55</t>
  </si>
  <si>
    <t>1364</t>
  </si>
  <si>
    <t>1419</t>
  </si>
  <si>
    <t>52</t>
  </si>
  <si>
    <t>391,4</t>
  </si>
  <si>
    <t>1359,10</t>
  </si>
  <si>
    <t>1750,50</t>
  </si>
  <si>
    <t>1400</t>
  </si>
  <si>
    <t>700</t>
  </si>
  <si>
    <t>7568,92</t>
  </si>
  <si>
    <t>7554,5</t>
  </si>
  <si>
    <t>14,4126</t>
  </si>
  <si>
    <r>
      <t>Аналитическая справка по поставке оборудования и материалов по объекту "</t>
    </r>
    <r>
      <rPr>
        <b/>
        <u/>
        <sz val="8"/>
        <rFont val="Times New Roman"/>
        <family val="1"/>
        <charset val="204"/>
      </rPr>
      <t>__________________________________________</t>
    </r>
    <r>
      <rPr>
        <b/>
        <sz val="8"/>
        <rFont val="Times New Roman"/>
        <family val="1"/>
        <charset val="204"/>
      </rPr>
      <t xml:space="preserve">
Генподрядчик - _____________________________.  Проектный институт - 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</si>
</sst>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0.0"/>
    <numFmt numFmtId="166" formatCode="_-* #,##0.00&quot;р.&quot;_-;\-* #,##0.00&quot;р.&quot;_-;_-* &quot;-&quot;??&quot;р.&quot;_-;_-@_-"/>
    <numFmt numFmtId="167" formatCode="_-* #,##0.00_-;_-* #,##0.00\-;_-* &quot;-&quot;??_-;_-@_-"/>
    <numFmt numFmtId="168" formatCode="_-* #,##0_$_-;\-* #,##0_$_-;_-* &quot;-&quot;_$_-;_-@_-"/>
    <numFmt numFmtId="169" formatCode="&quot;$&quot;#,##0.00;[Red]&quot;$&quot;#,##0.00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-* #,##0.00_р_._-;\-* #,##0.00_р_._-;_-* \-??_р_._-;_-@_-"/>
    <numFmt numFmtId="176" formatCode="_(* #,##0.00_);_(* \(#,##0.00\);_(* &quot;-&quot;??_);_(@_)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  <family val="2"/>
    </font>
    <font>
      <sz val="10"/>
      <name val="Helv"/>
    </font>
    <font>
      <sz val="10"/>
      <name val="Helv"/>
      <charset val="204"/>
    </font>
    <font>
      <sz val="10"/>
      <name val="Helv"/>
      <family val="2"/>
      <charset val="204"/>
    </font>
    <font>
      <sz val="1"/>
      <color indexed="8"/>
      <name val="Courier"/>
      <family val="1"/>
      <charset val="204"/>
    </font>
    <font>
      <sz val="10"/>
      <name val="Arial Cyr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 Cyr"/>
      <family val="1"/>
      <charset val="204"/>
    </font>
    <font>
      <sz val="10"/>
      <color indexed="8"/>
      <name val="Times New Roman"/>
      <family val="2"/>
      <charset val="204"/>
    </font>
    <font>
      <b/>
      <sz val="14"/>
      <color rgb="FFFF0000"/>
      <name val="Times New Roman"/>
      <family val="1"/>
      <charset val="204"/>
    </font>
    <font>
      <sz val="10"/>
      <name val="NTHarmonica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Times New Roman"/>
      <family val="1"/>
    </font>
    <font>
      <sz val="11"/>
      <color theme="0"/>
      <name val="Times New Roman"/>
      <family val="1"/>
      <charset val="204"/>
    </font>
    <font>
      <b/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9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166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7" fontId="7" fillId="0" borderId="0">
      <protection locked="0"/>
    </xf>
    <xf numFmtId="0" fontId="6" fillId="0" borderId="4">
      <protection locked="0"/>
    </xf>
    <xf numFmtId="0" fontId="8" fillId="0" borderId="0">
      <protection locked="0"/>
    </xf>
    <xf numFmtId="0" fontId="8" fillId="0" borderId="0">
      <protection locked="0"/>
    </xf>
    <xf numFmtId="0" fontId="6" fillId="0" borderId="4">
      <protection locked="0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167" fontId="7" fillId="0" borderId="0">
      <protection locked="0"/>
    </xf>
    <xf numFmtId="0" fontId="11" fillId="0" borderId="0"/>
    <xf numFmtId="0" fontId="12" fillId="0" borderId="0"/>
    <xf numFmtId="0" fontId="13" fillId="0" borderId="0" applyNumberFormat="0">
      <alignment horizontal="left"/>
    </xf>
    <xf numFmtId="172" fontId="14" fillId="0" borderId="5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72" fontId="16" fillId="4" borderId="5"/>
    <xf numFmtId="0" fontId="1" fillId="0" borderId="0"/>
    <xf numFmtId="0" fontId="1" fillId="0" borderId="0"/>
    <xf numFmtId="0" fontId="1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9" fillId="0" borderId="0"/>
    <xf numFmtId="0" fontId="20" fillId="0" borderId="0"/>
    <xf numFmtId="0" fontId="1" fillId="0" borderId="0"/>
    <xf numFmtId="0" fontId="7" fillId="0" borderId="0"/>
    <xf numFmtId="0" fontId="9" fillId="0" borderId="0"/>
    <xf numFmtId="0" fontId="21" fillId="0" borderId="0"/>
    <xf numFmtId="0" fontId="1" fillId="0" borderId="0"/>
    <xf numFmtId="0" fontId="22" fillId="0" borderId="0"/>
    <xf numFmtId="0" fontId="21" fillId="0" borderId="0"/>
    <xf numFmtId="0" fontId="19" fillId="0" borderId="0"/>
    <xf numFmtId="0" fontId="9" fillId="0" borderId="0"/>
    <xf numFmtId="0" fontId="1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165" fontId="23" fillId="5" borderId="1" applyNumberFormat="0" applyBorder="0" applyAlignment="0">
      <alignment vertical="center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2">
      <alignment horizontal="center" vertical="center" wrapText="1"/>
    </xf>
    <xf numFmtId="0" fontId="5" fillId="0" borderId="0"/>
    <xf numFmtId="0" fontId="3" fillId="0" borderId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64" fontId="17" fillId="0" borderId="0" applyFont="0" applyFill="0" applyBorder="0" applyAlignment="0" applyProtection="0"/>
    <xf numFmtId="175" fontId="14" fillId="0" borderId="0" applyFill="0" applyBorder="0" applyAlignment="0" applyProtection="0"/>
    <xf numFmtId="174" fontId="7" fillId="0" borderId="0" applyFont="0" applyFill="0" applyBorder="0" applyAlignment="0" applyProtection="0"/>
    <xf numFmtId="0" fontId="19" fillId="0" borderId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6" fontId="6" fillId="0" borderId="0">
      <protection locked="0"/>
    </xf>
  </cellStyleXfs>
  <cellXfs count="298">
    <xf numFmtId="0" fontId="0" fillId="0" borderId="0" xfId="0"/>
    <xf numFmtId="0" fontId="29" fillId="0" borderId="0" xfId="44" applyFont="1" applyAlignment="1">
      <alignment vertical="center"/>
    </xf>
    <xf numFmtId="49" fontId="31" fillId="6" borderId="12" xfId="44" applyNumberFormat="1" applyFont="1" applyFill="1" applyBorder="1" applyAlignment="1">
      <alignment horizontal="center" vertical="center" wrapText="1"/>
    </xf>
    <xf numFmtId="0" fontId="31" fillId="6" borderId="13" xfId="44" applyFont="1" applyFill="1" applyBorder="1" applyAlignment="1">
      <alignment horizontal="center" vertical="center" wrapText="1"/>
    </xf>
    <xf numFmtId="0" fontId="32" fillId="6" borderId="14" xfId="44" applyFont="1" applyFill="1" applyBorder="1" applyAlignment="1">
      <alignment horizontal="center" vertical="center" wrapText="1"/>
    </xf>
    <xf numFmtId="0" fontId="32" fillId="6" borderId="13" xfId="44" applyFont="1" applyFill="1" applyBorder="1" applyAlignment="1">
      <alignment horizontal="center" vertical="center" wrapText="1"/>
    </xf>
    <xf numFmtId="0" fontId="33" fillId="6" borderId="0" xfId="44" applyFont="1" applyFill="1" applyAlignment="1">
      <alignment horizontal="center"/>
    </xf>
    <xf numFmtId="49" fontId="34" fillId="7" borderId="2" xfId="44" applyNumberFormat="1" applyFont="1" applyFill="1" applyBorder="1" applyAlignment="1">
      <alignment horizontal="center" vertical="center" wrapText="1"/>
    </xf>
    <xf numFmtId="0" fontId="34" fillId="7" borderId="2" xfId="44" applyFont="1" applyFill="1" applyBorder="1" applyAlignment="1">
      <alignment horizontal="left" vertical="center" wrapText="1"/>
    </xf>
    <xf numFmtId="0" fontId="34" fillId="7" borderId="2" xfId="44" applyFont="1" applyFill="1" applyBorder="1" applyAlignment="1">
      <alignment horizontal="center" vertical="center" wrapText="1"/>
    </xf>
    <xf numFmtId="14" fontId="34" fillId="7" borderId="2" xfId="44" applyNumberFormat="1" applyFont="1" applyFill="1" applyBorder="1" applyAlignment="1">
      <alignment horizontal="center" vertical="center" wrapText="1"/>
    </xf>
    <xf numFmtId="0" fontId="33" fillId="0" borderId="0" xfId="44" applyFont="1"/>
    <xf numFmtId="49" fontId="34" fillId="0" borderId="2" xfId="44" applyNumberFormat="1" applyFont="1" applyBorder="1" applyAlignment="1">
      <alignment horizontal="center" vertical="center" wrapText="1"/>
    </xf>
    <xf numFmtId="0" fontId="35" fillId="0" borderId="2" xfId="44" applyFont="1" applyBorder="1" applyAlignment="1">
      <alignment horizontal="left" vertical="center" wrapText="1"/>
    </xf>
    <xf numFmtId="0" fontId="34" fillId="0" borderId="2" xfId="44" applyFont="1" applyBorder="1" applyAlignment="1">
      <alignment horizontal="center" vertical="center" wrapText="1"/>
    </xf>
    <xf numFmtId="14" fontId="35" fillId="0" borderId="2" xfId="44" applyNumberFormat="1" applyFont="1" applyBorder="1" applyAlignment="1">
      <alignment horizontal="center" vertical="center" wrapText="1"/>
    </xf>
    <xf numFmtId="0" fontId="33" fillId="8" borderId="0" xfId="44" applyFont="1" applyFill="1"/>
    <xf numFmtId="49" fontId="34" fillId="7" borderId="15" xfId="44" applyNumberFormat="1" applyFont="1" applyFill="1" applyBorder="1" applyAlignment="1">
      <alignment horizontal="center" vertical="center" wrapText="1"/>
    </xf>
    <xf numFmtId="0" fontId="34" fillId="7" borderId="15" xfId="44" applyFont="1" applyFill="1" applyBorder="1" applyAlignment="1">
      <alignment horizontal="left" vertical="center" wrapText="1"/>
    </xf>
    <xf numFmtId="0" fontId="34" fillId="7" borderId="15" xfId="44" applyFont="1" applyFill="1" applyBorder="1" applyAlignment="1">
      <alignment horizontal="center" vertical="center" wrapText="1"/>
    </xf>
    <xf numFmtId="0" fontId="28" fillId="7" borderId="0" xfId="44" applyFont="1" applyFill="1"/>
    <xf numFmtId="0" fontId="35" fillId="8" borderId="0" xfId="44" applyFont="1" applyFill="1"/>
    <xf numFmtId="0" fontId="36" fillId="0" borderId="2" xfId="44" applyFont="1" applyBorder="1" applyAlignment="1">
      <alignment vertical="center" wrapText="1"/>
    </xf>
    <xf numFmtId="0" fontId="34" fillId="7" borderId="15" xfId="44" applyFont="1" applyFill="1" applyBorder="1" applyAlignment="1">
      <alignment vertical="center" wrapText="1"/>
    </xf>
    <xf numFmtId="14" fontId="34" fillId="7" borderId="15" xfId="44" applyNumberFormat="1" applyFont="1" applyFill="1" applyBorder="1" applyAlignment="1">
      <alignment horizontal="center" vertical="center" wrapText="1"/>
    </xf>
    <xf numFmtId="0" fontId="28" fillId="8" borderId="0" xfId="44" applyFont="1" applyFill="1"/>
    <xf numFmtId="0" fontId="37" fillId="0" borderId="2" xfId="44" applyFont="1" applyBorder="1" applyAlignment="1">
      <alignment horizontal="center" vertical="center" wrapText="1"/>
    </xf>
    <xf numFmtId="3" fontId="37" fillId="0" borderId="2" xfId="44" applyNumberFormat="1" applyFont="1" applyBorder="1" applyAlignment="1">
      <alignment horizontal="center" vertical="center" wrapText="1"/>
    </xf>
    <xf numFmtId="49" fontId="37" fillId="0" borderId="2" xfId="44" applyNumberFormat="1" applyFont="1" applyBorder="1" applyAlignment="1">
      <alignment horizontal="center" vertical="center" wrapText="1"/>
    </xf>
    <xf numFmtId="0" fontId="35" fillId="0" borderId="2" xfId="45" applyFont="1" applyBorder="1" applyAlignment="1">
      <alignment horizontal="left" vertical="center" wrapText="1"/>
    </xf>
    <xf numFmtId="0" fontId="28" fillId="0" borderId="0" xfId="44" applyFont="1"/>
    <xf numFmtId="4" fontId="37" fillId="0" borderId="2" xfId="44" applyNumberFormat="1" applyFont="1" applyBorder="1" applyAlignment="1">
      <alignment horizontal="center" vertical="center" wrapText="1"/>
    </xf>
    <xf numFmtId="0" fontId="28" fillId="7" borderId="15" xfId="44" applyFont="1" applyFill="1" applyBorder="1" applyAlignment="1">
      <alignment horizontal="center" vertical="center" wrapText="1"/>
    </xf>
    <xf numFmtId="0" fontId="35" fillId="7" borderId="15" xfId="44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2" fontId="37" fillId="3" borderId="2" xfId="0" applyNumberFormat="1" applyFont="1" applyFill="1" applyBorder="1" applyAlignment="1">
      <alignment horizontal="center" vertical="center" wrapText="1"/>
    </xf>
    <xf numFmtId="0" fontId="41" fillId="3" borderId="2" xfId="44" applyFont="1" applyFill="1" applyBorder="1" applyAlignment="1">
      <alignment horizontal="left" vertical="center" wrapText="1"/>
    </xf>
    <xf numFmtId="14" fontId="41" fillId="3" borderId="2" xfId="44" applyNumberFormat="1" applyFont="1" applyFill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left" vertical="center"/>
    </xf>
    <xf numFmtId="0" fontId="41" fillId="3" borderId="15" xfId="44" applyFont="1" applyFill="1" applyBorder="1" applyAlignment="1">
      <alignment horizontal="center" vertical="center" wrapText="1"/>
    </xf>
    <xf numFmtId="14" fontId="41" fillId="9" borderId="2" xfId="0" applyNumberFormat="1" applyFont="1" applyFill="1" applyBorder="1" applyAlignment="1">
      <alignment horizontal="center" vertical="center" wrapText="1"/>
    </xf>
    <xf numFmtId="14" fontId="41" fillId="9" borderId="6" xfId="0" applyNumberFormat="1" applyFont="1" applyFill="1" applyBorder="1" applyAlignment="1">
      <alignment horizontal="center" vertical="center" wrapText="1"/>
    </xf>
    <xf numFmtId="14" fontId="41" fillId="9" borderId="15" xfId="0" applyNumberFormat="1" applyFont="1" applyFill="1" applyBorder="1" applyAlignment="1">
      <alignment horizontal="center" vertical="center" wrapText="1"/>
    </xf>
    <xf numFmtId="14" fontId="41" fillId="9" borderId="16" xfId="0" applyNumberFormat="1" applyFont="1" applyFill="1" applyBorder="1" applyAlignment="1">
      <alignment horizontal="center" vertical="center" wrapText="1"/>
    </xf>
    <xf numFmtId="14" fontId="41" fillId="3" borderId="15" xfId="44" applyNumberFormat="1" applyFont="1" applyFill="1" applyBorder="1" applyAlignment="1">
      <alignment horizontal="center" vertical="center" wrapText="1"/>
    </xf>
    <xf numFmtId="49" fontId="36" fillId="3" borderId="2" xfId="0" applyNumberFormat="1" applyFont="1" applyFill="1" applyBorder="1" applyAlignment="1">
      <alignment horizontal="center" vertical="center" wrapText="1"/>
    </xf>
    <xf numFmtId="2" fontId="36" fillId="3" borderId="2" xfId="0" applyNumberFormat="1" applyFont="1" applyFill="1" applyBorder="1" applyAlignment="1">
      <alignment horizontal="center" vertical="center" wrapText="1"/>
    </xf>
    <xf numFmtId="0" fontId="42" fillId="0" borderId="2" xfId="0" applyFont="1" applyBorder="1" applyAlignment="1">
      <alignment wrapText="1"/>
    </xf>
    <xf numFmtId="0" fontId="42" fillId="0" borderId="2" xfId="0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2" fontId="42" fillId="0" borderId="2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2" fontId="39" fillId="3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/>
    </xf>
    <xf numFmtId="49" fontId="39" fillId="2" borderId="2" xfId="0" applyNumberFormat="1" applyFont="1" applyFill="1" applyBorder="1" applyAlignment="1">
      <alignment horizontal="center" vertical="center" wrapText="1"/>
    </xf>
    <xf numFmtId="14" fontId="39" fillId="2" borderId="2" xfId="0" applyNumberFormat="1" applyFont="1" applyFill="1" applyBorder="1" applyAlignment="1">
      <alignment horizontal="center" vertical="center" wrapText="1"/>
    </xf>
    <xf numFmtId="9" fontId="39" fillId="2" borderId="2" xfId="0" applyNumberFormat="1" applyFont="1" applyFill="1" applyBorder="1" applyAlignment="1">
      <alignment horizontal="center" vertical="center" wrapText="1"/>
    </xf>
    <xf numFmtId="9" fontId="37" fillId="2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horizontal="center" vertical="center" wrapText="1"/>
    </xf>
    <xf numFmtId="2" fontId="40" fillId="3" borderId="15" xfId="0" applyNumberFormat="1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/>
    </xf>
    <xf numFmtId="49" fontId="39" fillId="3" borderId="0" xfId="0" applyNumberFormat="1" applyFont="1" applyFill="1" applyAlignment="1">
      <alignment vertical="center"/>
    </xf>
    <xf numFmtId="0" fontId="42" fillId="3" borderId="0" xfId="0" applyFont="1" applyFill="1" applyAlignment="1">
      <alignment horizontal="center" vertical="center" wrapText="1"/>
    </xf>
    <xf numFmtId="49" fontId="42" fillId="3" borderId="0" xfId="0" applyNumberFormat="1" applyFont="1" applyFill="1" applyAlignment="1">
      <alignment horizontal="center" vertical="center" wrapText="1"/>
    </xf>
    <xf numFmtId="0" fontId="42" fillId="3" borderId="0" xfId="0" applyFont="1" applyFill="1" applyAlignment="1">
      <alignment horizontal="center"/>
    </xf>
    <xf numFmtId="2" fontId="42" fillId="3" borderId="0" xfId="0" applyNumberFormat="1" applyFont="1" applyFill="1" applyAlignment="1">
      <alignment horizontal="center"/>
    </xf>
    <xf numFmtId="0" fontId="42" fillId="3" borderId="0" xfId="0" applyFont="1" applyFill="1"/>
    <xf numFmtId="0" fontId="42" fillId="0" borderId="0" xfId="0" applyFont="1" applyAlignment="1">
      <alignment horizontal="center" vertical="center"/>
    </xf>
    <xf numFmtId="0" fontId="42" fillId="0" borderId="0" xfId="0" applyFont="1"/>
    <xf numFmtId="49" fontId="39" fillId="3" borderId="0" xfId="0" applyNumberFormat="1" applyFont="1" applyFill="1" applyAlignment="1">
      <alignment vertical="top" wrapText="1"/>
    </xf>
    <xf numFmtId="49" fontId="42" fillId="3" borderId="0" xfId="0" applyNumberFormat="1" applyFont="1" applyFill="1"/>
    <xf numFmtId="49" fontId="43" fillId="3" borderId="0" xfId="0" applyNumberFormat="1" applyFont="1" applyFill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0" borderId="2" xfId="0" applyFont="1" applyBorder="1"/>
    <xf numFmtId="17" fontId="39" fillId="0" borderId="2" xfId="0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5" fillId="2" borderId="2" xfId="0" applyFont="1" applyFill="1" applyBorder="1"/>
    <xf numFmtId="2" fontId="39" fillId="0" borderId="2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42" fillId="3" borderId="2" xfId="0" applyNumberFormat="1" applyFont="1" applyFill="1" applyBorder="1" applyAlignment="1">
      <alignment horizontal="center" vertical="center" wrapText="1"/>
    </xf>
    <xf numFmtId="49" fontId="46" fillId="2" borderId="2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/>
    </xf>
    <xf numFmtId="2" fontId="38" fillId="2" borderId="2" xfId="0" applyNumberFormat="1" applyFont="1" applyFill="1" applyBorder="1" applyAlignment="1">
      <alignment horizontal="center" vertical="center"/>
    </xf>
    <xf numFmtId="2" fontId="38" fillId="2" borderId="7" xfId="0" applyNumberFormat="1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14" fontId="41" fillId="0" borderId="2" xfId="0" applyNumberFormat="1" applyFont="1" applyBorder="1" applyAlignment="1">
      <alignment horizontal="center" vertical="center"/>
    </xf>
    <xf numFmtId="9" fontId="41" fillId="0" borderId="2" xfId="0" applyNumberFormat="1" applyFont="1" applyBorder="1" applyAlignment="1">
      <alignment horizontal="center" vertical="center"/>
    </xf>
    <xf numFmtId="2" fontId="41" fillId="0" borderId="2" xfId="0" applyNumberFormat="1" applyFont="1" applyBorder="1" applyAlignment="1">
      <alignment horizontal="center" vertical="center" wrapText="1"/>
    </xf>
    <xf numFmtId="2" fontId="41" fillId="0" borderId="2" xfId="0" applyNumberFormat="1" applyFont="1" applyBorder="1" applyAlignment="1">
      <alignment horizontal="center" vertical="center"/>
    </xf>
    <xf numFmtId="2" fontId="41" fillId="2" borderId="2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1" fillId="0" borderId="2" xfId="0" applyFont="1" applyBorder="1" applyAlignment="1">
      <alignment horizontal="center" vertical="center"/>
    </xf>
    <xf numFmtId="14" fontId="41" fillId="3" borderId="2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" fontId="41" fillId="3" borderId="2" xfId="0" applyNumberFormat="1" applyFont="1" applyFill="1" applyBorder="1" applyAlignment="1">
      <alignment horizontal="center" vertical="center"/>
    </xf>
    <xf numFmtId="2" fontId="41" fillId="3" borderId="2" xfId="0" applyNumberFormat="1" applyFont="1" applyFill="1" applyBorder="1" applyAlignment="1">
      <alignment horizontal="center" vertical="center"/>
    </xf>
    <xf numFmtId="9" fontId="41" fillId="3" borderId="2" xfId="0" applyNumberFormat="1" applyFont="1" applyFill="1" applyBorder="1" applyAlignment="1">
      <alignment horizontal="center" vertical="center"/>
    </xf>
    <xf numFmtId="49" fontId="41" fillId="3" borderId="2" xfId="0" applyNumberFormat="1" applyFont="1" applyFill="1" applyBorder="1" applyAlignment="1">
      <alignment horizontal="center" vertical="center" wrapText="1"/>
    </xf>
    <xf numFmtId="49" fontId="41" fillId="3" borderId="2" xfId="0" applyNumberFormat="1" applyFont="1" applyFill="1" applyBorder="1" applyAlignment="1">
      <alignment horizontal="center" vertical="center"/>
    </xf>
    <xf numFmtId="49" fontId="45" fillId="2" borderId="2" xfId="0" applyNumberFormat="1" applyFont="1" applyFill="1" applyBorder="1" applyAlignment="1">
      <alignment horizontal="left" wrapText="1" indent="1"/>
    </xf>
    <xf numFmtId="1" fontId="38" fillId="2" borderId="2" xfId="0" applyNumberFormat="1" applyFont="1" applyFill="1" applyBorder="1" applyAlignment="1">
      <alignment horizontal="center" vertical="center"/>
    </xf>
    <xf numFmtId="49" fontId="47" fillId="2" borderId="2" xfId="0" applyNumberFormat="1" applyFont="1" applyFill="1" applyBorder="1" applyAlignment="1">
      <alignment horizontal="left" wrapText="1" indent="1"/>
    </xf>
    <xf numFmtId="0" fontId="48" fillId="2" borderId="7" xfId="0" applyFont="1" applyFill="1" applyBorder="1"/>
    <xf numFmtId="0" fontId="48" fillId="2" borderId="0" xfId="0" applyFont="1" applyFill="1"/>
    <xf numFmtId="0" fontId="41" fillId="3" borderId="2" xfId="0" applyFont="1" applyFill="1" applyBorder="1" applyAlignment="1">
      <alignment horizontal="left" vertical="top" wrapText="1"/>
    </xf>
    <xf numFmtId="0" fontId="41" fillId="3" borderId="2" xfId="0" applyFont="1" applyFill="1" applyBorder="1" applyAlignment="1">
      <alignment horizontal="center" vertical="center" wrapText="1"/>
    </xf>
    <xf numFmtId="2" fontId="42" fillId="3" borderId="2" xfId="0" applyNumberFormat="1" applyFont="1" applyFill="1" applyBorder="1" applyAlignment="1">
      <alignment horizontal="center" vertical="center"/>
    </xf>
    <xf numFmtId="2" fontId="39" fillId="2" borderId="2" xfId="0" applyNumberFormat="1" applyFont="1" applyFill="1" applyBorder="1" applyAlignment="1">
      <alignment horizontal="center" vertical="center"/>
    </xf>
    <xf numFmtId="2" fontId="42" fillId="2" borderId="2" xfId="0" applyNumberFormat="1" applyFont="1" applyFill="1" applyBorder="1" applyAlignment="1">
      <alignment horizontal="center" vertical="center"/>
    </xf>
    <xf numFmtId="0" fontId="48" fillId="3" borderId="0" xfId="0" applyFont="1" applyFill="1"/>
    <xf numFmtId="14" fontId="42" fillId="3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center" vertical="center"/>
    </xf>
    <xf numFmtId="14" fontId="42" fillId="0" borderId="2" xfId="0" applyNumberFormat="1" applyFont="1" applyBorder="1" applyAlignment="1">
      <alignment horizontal="center" vertical="center"/>
    </xf>
    <xf numFmtId="2" fontId="42" fillId="0" borderId="2" xfId="0" applyNumberFormat="1" applyFont="1" applyBorder="1" applyAlignment="1">
      <alignment horizontal="center" vertical="center"/>
    </xf>
    <xf numFmtId="0" fontId="48" fillId="0" borderId="0" xfId="0" applyFont="1"/>
    <xf numFmtId="0" fontId="42" fillId="0" borderId="2" xfId="0" applyFont="1" applyBorder="1" applyAlignment="1">
      <alignment horizontal="left" vertical="top" wrapText="1"/>
    </xf>
    <xf numFmtId="1" fontId="42" fillId="0" borderId="2" xfId="0" applyNumberFormat="1" applyFont="1" applyBorder="1" applyAlignment="1">
      <alignment horizontal="center" vertical="center"/>
    </xf>
    <xf numFmtId="0" fontId="42" fillId="3" borderId="2" xfId="0" applyFont="1" applyFill="1" applyBorder="1" applyAlignment="1">
      <alignment horizontal="left" vertical="top" wrapText="1"/>
    </xf>
    <xf numFmtId="1" fontId="42" fillId="3" borderId="2" xfId="0" applyNumberFormat="1" applyFont="1" applyFill="1" applyBorder="1" applyAlignment="1">
      <alignment horizontal="center" vertical="center"/>
    </xf>
    <xf numFmtId="1" fontId="39" fillId="2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top" wrapText="1"/>
    </xf>
    <xf numFmtId="49" fontId="41" fillId="0" borderId="2" xfId="0" applyNumberFormat="1" applyFont="1" applyBorder="1" applyAlignment="1">
      <alignment horizontal="left" vertical="center" wrapText="1"/>
    </xf>
    <xf numFmtId="49" fontId="41" fillId="3" borderId="2" xfId="0" applyNumberFormat="1" applyFont="1" applyFill="1" applyBorder="1" applyAlignment="1">
      <alignment horizontal="left" vertical="center" wrapText="1"/>
    </xf>
    <xf numFmtId="49" fontId="42" fillId="3" borderId="2" xfId="0" applyNumberFormat="1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2" fontId="39" fillId="2" borderId="7" xfId="0" applyNumberFormat="1" applyFont="1" applyFill="1" applyBorder="1" applyAlignment="1">
      <alignment horizontal="center" vertical="center"/>
    </xf>
    <xf numFmtId="1" fontId="39" fillId="2" borderId="2" xfId="0" applyNumberFormat="1" applyFont="1" applyFill="1" applyBorder="1" applyAlignment="1">
      <alignment horizontal="center"/>
    </xf>
    <xf numFmtId="49" fontId="42" fillId="0" borderId="2" xfId="0" applyNumberFormat="1" applyFont="1" applyBorder="1"/>
    <xf numFmtId="0" fontId="42" fillId="0" borderId="2" xfId="0" applyFont="1" applyBorder="1" applyAlignment="1">
      <alignment horizontal="center"/>
    </xf>
    <xf numFmtId="2" fontId="42" fillId="0" borderId="2" xfId="0" applyNumberFormat="1" applyFont="1" applyBorder="1" applyAlignment="1">
      <alignment horizontal="center"/>
    </xf>
    <xf numFmtId="0" fontId="42" fillId="2" borderId="2" xfId="0" applyFont="1" applyFill="1" applyBorder="1" applyAlignment="1">
      <alignment horizontal="center"/>
    </xf>
    <xf numFmtId="0" fontId="42" fillId="2" borderId="0" xfId="0" applyFont="1" applyFill="1"/>
    <xf numFmtId="0" fontId="42" fillId="10" borderId="2" xfId="0" applyFont="1" applyFill="1" applyBorder="1" applyAlignment="1">
      <alignment horizontal="center"/>
    </xf>
    <xf numFmtId="0" fontId="42" fillId="10" borderId="0" xfId="0" applyFont="1" applyFill="1"/>
    <xf numFmtId="0" fontId="42" fillId="2" borderId="2" xfId="0" applyFont="1" applyFill="1" applyBorder="1" applyAlignment="1">
      <alignment horizontal="center" vertical="center"/>
    </xf>
    <xf numFmtId="49" fontId="39" fillId="0" borderId="15" xfId="0" applyNumberFormat="1" applyFont="1" applyBorder="1" applyAlignment="1">
      <alignment horizontal="center" vertical="center" wrapText="1"/>
    </xf>
    <xf numFmtId="0" fontId="42" fillId="0" borderId="6" xfId="0" applyFont="1" applyBorder="1"/>
    <xf numFmtId="0" fontId="42" fillId="3" borderId="15" xfId="0" applyFont="1" applyFill="1" applyBorder="1" applyAlignment="1">
      <alignment horizontal="center" vertical="center"/>
    </xf>
    <xf numFmtId="49" fontId="42" fillId="0" borderId="15" xfId="0" applyNumberFormat="1" applyFont="1" applyBorder="1"/>
    <xf numFmtId="0" fontId="42" fillId="0" borderId="15" xfId="0" applyFont="1" applyBorder="1" applyAlignment="1">
      <alignment horizontal="center" vertical="center" wrapText="1"/>
    </xf>
    <xf numFmtId="49" fontId="42" fillId="0" borderId="15" xfId="0" applyNumberFormat="1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/>
    </xf>
    <xf numFmtId="2" fontId="42" fillId="0" borderId="15" xfId="0" applyNumberFormat="1" applyFont="1" applyBorder="1" applyAlignment="1">
      <alignment horizontal="center"/>
    </xf>
    <xf numFmtId="0" fontId="42" fillId="2" borderId="15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42" fillId="0" borderId="15" xfId="0" applyFont="1" applyBorder="1"/>
    <xf numFmtId="2" fontId="39" fillId="2" borderId="18" xfId="0" applyNumberFormat="1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49" fontId="42" fillId="3" borderId="13" xfId="0" applyNumberFormat="1" applyFont="1" applyFill="1" applyBorder="1" applyAlignment="1">
      <alignment horizontal="center"/>
    </xf>
    <xf numFmtId="0" fontId="39" fillId="3" borderId="24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49" fontId="41" fillId="0" borderId="26" xfId="0" applyNumberFormat="1" applyFont="1" applyBorder="1" applyAlignment="1">
      <alignment horizontal="left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6" xfId="0" applyNumberFormat="1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49" fontId="42" fillId="0" borderId="26" xfId="0" applyNumberFormat="1" applyFont="1" applyBorder="1" applyAlignment="1">
      <alignment horizontal="center" vertical="center"/>
    </xf>
    <xf numFmtId="1" fontId="42" fillId="0" borderId="26" xfId="0" applyNumberFormat="1" applyFont="1" applyBorder="1" applyAlignment="1">
      <alignment horizontal="center" vertical="center"/>
    </xf>
    <xf numFmtId="2" fontId="42" fillId="0" borderId="26" xfId="0" applyNumberFormat="1" applyFont="1" applyBorder="1" applyAlignment="1">
      <alignment horizontal="center" vertical="center"/>
    </xf>
    <xf numFmtId="49" fontId="39" fillId="2" borderId="7" xfId="0" applyNumberFormat="1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2" fontId="41" fillId="2" borderId="7" xfId="0" applyNumberFormat="1" applyFont="1" applyFill="1" applyBorder="1" applyAlignment="1">
      <alignment horizontal="center" vertical="center"/>
    </xf>
    <xf numFmtId="1" fontId="42" fillId="2" borderId="7" xfId="0" applyNumberFormat="1" applyFont="1" applyFill="1" applyBorder="1" applyAlignment="1">
      <alignment horizontal="center" vertical="center"/>
    </xf>
    <xf numFmtId="2" fontId="42" fillId="2" borderId="7" xfId="0" applyNumberFormat="1" applyFont="1" applyFill="1" applyBorder="1" applyAlignment="1">
      <alignment horizontal="center" vertical="center"/>
    </xf>
    <xf numFmtId="2" fontId="42" fillId="2" borderId="27" xfId="0" applyNumberFormat="1" applyFont="1" applyFill="1" applyBorder="1" applyAlignment="1">
      <alignment horizontal="center" vertical="center"/>
    </xf>
    <xf numFmtId="49" fontId="39" fillId="0" borderId="24" xfId="0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2" fontId="38" fillId="2" borderId="24" xfId="0" applyNumberFormat="1" applyFont="1" applyFill="1" applyBorder="1" applyAlignment="1">
      <alignment horizontal="center" vertical="center"/>
    </xf>
    <xf numFmtId="2" fontId="41" fillId="0" borderId="24" xfId="0" applyNumberFormat="1" applyFont="1" applyBorder="1" applyAlignment="1">
      <alignment horizontal="center" vertical="center"/>
    </xf>
    <xf numFmtId="2" fontId="41" fillId="3" borderId="24" xfId="0" applyNumberFormat="1" applyFont="1" applyFill="1" applyBorder="1" applyAlignment="1">
      <alignment horizontal="center" vertical="center"/>
    </xf>
    <xf numFmtId="2" fontId="41" fillId="2" borderId="24" xfId="0" applyNumberFormat="1" applyFont="1" applyFill="1" applyBorder="1" applyAlignment="1">
      <alignment horizontal="center" vertical="center"/>
    </xf>
    <xf numFmtId="2" fontId="42" fillId="2" borderId="24" xfId="0" applyNumberFormat="1" applyFont="1" applyFill="1" applyBorder="1" applyAlignment="1">
      <alignment horizontal="center" vertical="center"/>
    </xf>
    <xf numFmtId="2" fontId="42" fillId="0" borderId="24" xfId="0" applyNumberFormat="1" applyFont="1" applyBorder="1" applyAlignment="1">
      <alignment horizontal="center" vertical="center"/>
    </xf>
    <xf numFmtId="2" fontId="42" fillId="3" borderId="24" xfId="0" applyNumberFormat="1" applyFont="1" applyFill="1" applyBorder="1" applyAlignment="1">
      <alignment horizontal="center" vertical="center"/>
    </xf>
    <xf numFmtId="2" fontId="42" fillId="0" borderId="25" xfId="0" applyNumberFormat="1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2" fontId="41" fillId="0" borderId="7" xfId="0" applyNumberFormat="1" applyFont="1" applyBorder="1" applyAlignment="1">
      <alignment horizontal="center" vertical="center"/>
    </xf>
    <xf numFmtId="2" fontId="41" fillId="3" borderId="7" xfId="0" applyNumberFormat="1" applyFont="1" applyFill="1" applyBorder="1" applyAlignment="1">
      <alignment horizontal="center" vertical="center"/>
    </xf>
    <xf numFmtId="2" fontId="42" fillId="3" borderId="7" xfId="0" applyNumberFormat="1" applyFont="1" applyFill="1" applyBorder="1" applyAlignment="1">
      <alignment horizontal="center" vertical="center"/>
    </xf>
    <xf numFmtId="2" fontId="42" fillId="0" borderId="7" xfId="0" applyNumberFormat="1" applyFont="1" applyBorder="1" applyAlignment="1">
      <alignment horizontal="center" vertical="center"/>
    </xf>
    <xf numFmtId="2" fontId="42" fillId="0" borderId="27" xfId="0" applyNumberFormat="1" applyFont="1" applyBorder="1" applyAlignment="1">
      <alignment horizontal="center" vertical="center"/>
    </xf>
    <xf numFmtId="49" fontId="39" fillId="0" borderId="6" xfId="0" applyNumberFormat="1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2" fontId="38" fillId="2" borderId="6" xfId="0" applyNumberFormat="1" applyFont="1" applyFill="1" applyBorder="1" applyAlignment="1">
      <alignment horizontal="center" vertical="center"/>
    </xf>
    <xf numFmtId="2" fontId="41" fillId="0" borderId="6" xfId="0" applyNumberFormat="1" applyFont="1" applyBorder="1" applyAlignment="1">
      <alignment horizontal="center" vertical="center"/>
    </xf>
    <xf numFmtId="2" fontId="41" fillId="3" borderId="6" xfId="0" applyNumberFormat="1" applyFont="1" applyFill="1" applyBorder="1" applyAlignment="1">
      <alignment horizontal="center" vertical="center"/>
    </xf>
    <xf numFmtId="2" fontId="41" fillId="2" borderId="6" xfId="0" applyNumberFormat="1" applyFont="1" applyFill="1" applyBorder="1" applyAlignment="1">
      <alignment horizontal="center" vertical="center"/>
    </xf>
    <xf numFmtId="2" fontId="42" fillId="3" borderId="6" xfId="0" applyNumberFormat="1" applyFont="1" applyFill="1" applyBorder="1" applyAlignment="1">
      <alignment horizontal="center" vertical="center"/>
    </xf>
    <xf numFmtId="2" fontId="42" fillId="0" borderId="6" xfId="0" applyNumberFormat="1" applyFont="1" applyBorder="1" applyAlignment="1">
      <alignment horizontal="center" vertical="center"/>
    </xf>
    <xf numFmtId="2" fontId="42" fillId="2" borderId="6" xfId="0" applyNumberFormat="1" applyFont="1" applyFill="1" applyBorder="1" applyAlignment="1">
      <alignment horizontal="center" vertical="center"/>
    </xf>
    <xf numFmtId="2" fontId="42" fillId="0" borderId="32" xfId="0" applyNumberFormat="1" applyFont="1" applyBorder="1" applyAlignment="1">
      <alignment horizontal="center" vertical="center"/>
    </xf>
    <xf numFmtId="49" fontId="39" fillId="2" borderId="34" xfId="0" applyNumberFormat="1" applyFont="1" applyFill="1" applyBorder="1" applyAlignment="1">
      <alignment horizontal="center" vertical="center" wrapText="1"/>
    </xf>
    <xf numFmtId="0" fontId="39" fillId="2" borderId="35" xfId="0" applyFont="1" applyFill="1" applyBorder="1" applyAlignment="1">
      <alignment horizontal="center" vertical="center" wrapText="1"/>
    </xf>
    <xf numFmtId="49" fontId="39" fillId="2" borderId="35" xfId="0" applyNumberFormat="1" applyFont="1" applyFill="1" applyBorder="1" applyAlignment="1">
      <alignment horizontal="center" vertical="center" wrapText="1"/>
    </xf>
    <xf numFmtId="2" fontId="38" fillId="2" borderId="35" xfId="0" applyNumberFormat="1" applyFont="1" applyFill="1" applyBorder="1" applyAlignment="1">
      <alignment horizontal="center" vertical="center"/>
    </xf>
    <xf numFmtId="2" fontId="41" fillId="2" borderId="35" xfId="0" applyNumberFormat="1" applyFont="1" applyFill="1" applyBorder="1" applyAlignment="1">
      <alignment horizontal="center" vertical="center"/>
    </xf>
    <xf numFmtId="2" fontId="39" fillId="2" borderId="35" xfId="0" applyNumberFormat="1" applyFont="1" applyFill="1" applyBorder="1" applyAlignment="1">
      <alignment horizontal="center" vertical="center"/>
    </xf>
    <xf numFmtId="2" fontId="42" fillId="2" borderId="35" xfId="0" applyNumberFormat="1" applyFont="1" applyFill="1" applyBorder="1" applyAlignment="1">
      <alignment horizontal="center" vertical="center"/>
    </xf>
    <xf numFmtId="2" fontId="42" fillId="2" borderId="36" xfId="0" applyNumberFormat="1" applyFont="1" applyFill="1" applyBorder="1" applyAlignment="1">
      <alignment horizontal="center" vertical="center"/>
    </xf>
    <xf numFmtId="2" fontId="42" fillId="2" borderId="37" xfId="0" applyNumberFormat="1" applyFont="1" applyFill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/>
    </xf>
    <xf numFmtId="2" fontId="39" fillId="2" borderId="36" xfId="0" applyNumberFormat="1" applyFont="1" applyFill="1" applyBorder="1" applyAlignment="1">
      <alignment horizontal="center" vertical="center"/>
    </xf>
    <xf numFmtId="49" fontId="39" fillId="0" borderId="18" xfId="0" applyNumberFormat="1" applyFont="1" applyBorder="1" applyAlignment="1">
      <alignment horizontal="center" vertical="center" wrapText="1"/>
    </xf>
    <xf numFmtId="0" fontId="42" fillId="0" borderId="7" xfId="0" applyFont="1" applyBorder="1" applyAlignment="1">
      <alignment vertical="center" wrapText="1"/>
    </xf>
    <xf numFmtId="0" fontId="42" fillId="0" borderId="7" xfId="0" applyFont="1" applyBorder="1"/>
    <xf numFmtId="0" fontId="48" fillId="3" borderId="7" xfId="0" applyFont="1" applyFill="1" applyBorder="1"/>
    <xf numFmtId="0" fontId="48" fillId="0" borderId="7" xfId="0" applyFont="1" applyBorder="1"/>
    <xf numFmtId="0" fontId="39" fillId="2" borderId="34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vertical="center" wrapText="1"/>
    </xf>
    <xf numFmtId="0" fontId="42" fillId="2" borderId="35" xfId="0" applyFont="1" applyFill="1" applyBorder="1"/>
    <xf numFmtId="0" fontId="48" fillId="2" borderId="35" xfId="0" applyFont="1" applyFill="1" applyBorder="1"/>
    <xf numFmtId="0" fontId="42" fillId="0" borderId="39" xfId="0" applyFont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 wrapText="1"/>
    </xf>
    <xf numFmtId="49" fontId="41" fillId="3" borderId="15" xfId="44" applyNumberFormat="1" applyFont="1" applyFill="1" applyBorder="1" applyAlignment="1">
      <alignment horizontal="center" vertical="center" wrapText="1"/>
    </xf>
    <xf numFmtId="2" fontId="51" fillId="2" borderId="35" xfId="0" applyNumberFormat="1" applyFont="1" applyFill="1" applyBorder="1" applyAlignment="1">
      <alignment horizontal="center" vertical="center"/>
    </xf>
    <xf numFmtId="2" fontId="52" fillId="3" borderId="7" xfId="0" applyNumberFormat="1" applyFont="1" applyFill="1" applyBorder="1" applyAlignment="1">
      <alignment horizontal="center" vertical="center"/>
    </xf>
    <xf numFmtId="2" fontId="52" fillId="3" borderId="6" xfId="0" applyNumberFormat="1" applyFont="1" applyFill="1" applyBorder="1" applyAlignment="1">
      <alignment horizontal="center" vertical="center"/>
    </xf>
    <xf numFmtId="2" fontId="52" fillId="2" borderId="35" xfId="0" applyNumberFormat="1" applyFont="1" applyFill="1" applyBorder="1" applyAlignment="1">
      <alignment horizontal="center" vertical="center"/>
    </xf>
    <xf numFmtId="2" fontId="51" fillId="2" borderId="37" xfId="0" applyNumberFormat="1" applyFont="1" applyFill="1" applyBorder="1" applyAlignment="1">
      <alignment horizontal="center" vertical="center"/>
    </xf>
    <xf numFmtId="2" fontId="53" fillId="2" borderId="35" xfId="0" applyNumberFormat="1" applyFont="1" applyFill="1" applyBorder="1" applyAlignment="1">
      <alignment horizontal="center" vertical="center"/>
    </xf>
    <xf numFmtId="0" fontId="54" fillId="0" borderId="7" xfId="0" applyFont="1" applyBorder="1"/>
    <xf numFmtId="0" fontId="38" fillId="2" borderId="35" xfId="0" applyFont="1" applyFill="1" applyBorder="1" applyAlignment="1">
      <alignment horizontal="center" vertical="center"/>
    </xf>
    <xf numFmtId="49" fontId="39" fillId="0" borderId="41" xfId="0" applyNumberFormat="1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49" fontId="39" fillId="0" borderId="42" xfId="0" applyNumberFormat="1" applyFont="1" applyBorder="1" applyAlignment="1">
      <alignment horizontal="center" vertical="center" wrapText="1"/>
    </xf>
    <xf numFmtId="2" fontId="38" fillId="2" borderId="42" xfId="0" applyNumberFormat="1" applyFont="1" applyFill="1" applyBorder="1" applyAlignment="1">
      <alignment horizontal="center" vertical="center"/>
    </xf>
    <xf numFmtId="0" fontId="42" fillId="0" borderId="42" xfId="0" applyFont="1" applyBorder="1" applyAlignment="1">
      <alignment vertical="center" wrapText="1"/>
    </xf>
    <xf numFmtId="0" fontId="42" fillId="0" borderId="42" xfId="0" applyFont="1" applyBorder="1"/>
    <xf numFmtId="0" fontId="48" fillId="2" borderId="42" xfId="0" applyFont="1" applyFill="1" applyBorder="1"/>
    <xf numFmtId="0" fontId="48" fillId="3" borderId="42" xfId="0" applyFont="1" applyFill="1" applyBorder="1"/>
    <xf numFmtId="0" fontId="48" fillId="0" borderId="42" xfId="0" applyFont="1" applyBorder="1"/>
    <xf numFmtId="2" fontId="42" fillId="0" borderId="43" xfId="0" applyNumberFormat="1" applyFont="1" applyBorder="1" applyAlignment="1">
      <alignment horizontal="center" vertical="center"/>
    </xf>
    <xf numFmtId="0" fontId="42" fillId="0" borderId="18" xfId="0" applyFont="1" applyBorder="1"/>
    <xf numFmtId="0" fontId="54" fillId="0" borderId="42" xfId="0" applyFont="1" applyBorder="1"/>
    <xf numFmtId="2" fontId="41" fillId="0" borderId="42" xfId="0" applyNumberFormat="1" applyFont="1" applyBorder="1" applyAlignment="1">
      <alignment horizontal="center" vertical="center"/>
    </xf>
    <xf numFmtId="49" fontId="42" fillId="3" borderId="2" xfId="0" applyNumberFormat="1" applyFont="1" applyFill="1" applyBorder="1" applyAlignment="1">
      <alignment horizontal="center" vertical="center"/>
    </xf>
    <xf numFmtId="0" fontId="48" fillId="0" borderId="2" xfId="0" applyFont="1" applyBorder="1"/>
    <xf numFmtId="14" fontId="39" fillId="3" borderId="2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6" fillId="3" borderId="2" xfId="0" applyFont="1" applyFill="1" applyBorder="1" applyAlignment="1">
      <alignment horizontal="left" vertical="top" wrapText="1"/>
    </xf>
    <xf numFmtId="49" fontId="55" fillId="3" borderId="2" xfId="0" applyNumberFormat="1" applyFont="1" applyFill="1" applyBorder="1" applyAlignment="1">
      <alignment horizontal="left" vertical="center" wrapText="1"/>
    </xf>
    <xf numFmtId="49" fontId="56" fillId="3" borderId="2" xfId="0" applyNumberFormat="1" applyFont="1" applyFill="1" applyBorder="1" applyAlignment="1">
      <alignment horizontal="left" vertical="center" wrapText="1"/>
    </xf>
    <xf numFmtId="0" fontId="55" fillId="0" borderId="7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 wrapText="1"/>
    </xf>
    <xf numFmtId="0" fontId="56" fillId="3" borderId="2" xfId="44" applyFont="1" applyFill="1" applyBorder="1" applyAlignment="1">
      <alignment horizontal="center" vertical="center" wrapText="1"/>
    </xf>
    <xf numFmtId="49" fontId="56" fillId="3" borderId="2" xfId="44" applyNumberFormat="1" applyFont="1" applyFill="1" applyBorder="1" applyAlignment="1">
      <alignment horizontal="center" vertical="center" wrapText="1"/>
    </xf>
    <xf numFmtId="0" fontId="56" fillId="9" borderId="16" xfId="0" applyFont="1" applyFill="1" applyBorder="1" applyAlignment="1">
      <alignment horizontal="center" vertical="center" wrapText="1"/>
    </xf>
    <xf numFmtId="49" fontId="55" fillId="3" borderId="2" xfId="0" applyNumberFormat="1" applyFont="1" applyFill="1" applyBorder="1" applyAlignment="1">
      <alignment horizontal="center" vertical="center" wrapText="1"/>
    </xf>
    <xf numFmtId="0" fontId="56" fillId="3" borderId="15" xfId="44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49" fontId="51" fillId="2" borderId="2" xfId="0" applyNumberFormat="1" applyFont="1" applyFill="1" applyBorder="1" applyAlignment="1">
      <alignment horizontal="center" vertical="center" wrapText="1"/>
    </xf>
    <xf numFmtId="49" fontId="53" fillId="2" borderId="15" xfId="44" applyNumberFormat="1" applyFont="1" applyFill="1" applyBorder="1" applyAlignment="1">
      <alignment horizontal="center" vertical="center" wrapText="1"/>
    </xf>
    <xf numFmtId="49" fontId="42" fillId="3" borderId="2" xfId="0" applyNumberFormat="1" applyFont="1" applyFill="1" applyBorder="1" applyAlignment="1">
      <alignment horizontal="left" vertical="center"/>
    </xf>
    <xf numFmtId="0" fontId="39" fillId="3" borderId="13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0" fontId="42" fillId="3" borderId="31" xfId="0" applyFont="1" applyFill="1" applyBorder="1" applyAlignment="1">
      <alignment horizontal="center" vertical="center"/>
    </xf>
    <xf numFmtId="0" fontId="42" fillId="3" borderId="22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/>
    </xf>
    <xf numFmtId="0" fontId="42" fillId="3" borderId="38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39" fillId="3" borderId="40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0" fontId="39" fillId="3" borderId="23" xfId="0" applyFont="1" applyFill="1" applyBorder="1" applyAlignment="1">
      <alignment horizontal="center" vertical="center"/>
    </xf>
    <xf numFmtId="49" fontId="39" fillId="0" borderId="20" xfId="0" applyNumberFormat="1" applyFont="1" applyBorder="1" applyAlignment="1">
      <alignment horizontal="center" vertical="center"/>
    </xf>
    <xf numFmtId="49" fontId="39" fillId="0" borderId="15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49" fontId="39" fillId="0" borderId="20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2" fontId="39" fillId="3" borderId="20" xfId="0" applyNumberFormat="1" applyFont="1" applyFill="1" applyBorder="1" applyAlignment="1">
      <alignment horizontal="center" vertical="center" wrapText="1"/>
    </xf>
    <xf numFmtId="2" fontId="39" fillId="3" borderId="15" xfId="0" applyNumberFormat="1" applyFont="1" applyFill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8" fillId="0" borderId="8" xfId="44" applyFont="1" applyBorder="1" applyAlignment="1">
      <alignment horizontal="center" vertical="center" wrapText="1"/>
    </xf>
    <xf numFmtId="0" fontId="30" fillId="6" borderId="9" xfId="44" applyFont="1" applyFill="1" applyBorder="1" applyAlignment="1">
      <alignment horizontal="center" vertical="center" wrapText="1"/>
    </xf>
    <xf numFmtId="0" fontId="30" fillId="6" borderId="10" xfId="44" applyFont="1" applyFill="1" applyBorder="1" applyAlignment="1">
      <alignment horizontal="center" vertical="center" wrapText="1"/>
    </xf>
    <xf numFmtId="0" fontId="30" fillId="6" borderId="11" xfId="44" applyFont="1" applyFill="1" applyBorder="1" applyAlignment="1">
      <alignment horizontal="center" vertical="center" wrapText="1"/>
    </xf>
  </cellXfs>
  <cellStyles count="109">
    <cellStyle name="_Бизнес-план БДР 2007  ОАО КЭР от 25.02.2007 лизинг 1 г джип в деньги (баланс сведен)" xfId="1" xr:uid="{00000000-0005-0000-0000-000000000000}"/>
    <cellStyle name="_Бизнес-план БДР 2007  ОАО КЭР от 25.02.2007 лизинг 1 г джип в деньги (баланс сведен)_БП СЭР 2007 утвержденный к СД" xfId="2" xr:uid="{00000000-0005-0000-0000-000001000000}"/>
    <cellStyle name="_БП 2007" xfId="3" xr:uid="{00000000-0005-0000-0000-000002000000}"/>
    <cellStyle name="_Книга1" xfId="4" xr:uid="{00000000-0005-0000-0000-000003000000}"/>
    <cellStyle name="_ОАО БП КЭРС" xfId="5" xr:uid="{00000000-0005-0000-0000-000004000000}"/>
    <cellStyle name="_ОАО БП КЭРС_БП СЭР 2007 утвержденный к СД" xfId="6" xr:uid="{00000000-0005-0000-0000-000005000000}"/>
    <cellStyle name="_ОТЧЕТ КЭРС 1 полугодие 2007  (4)" xfId="7" xr:uid="{00000000-0005-0000-0000-000006000000}"/>
    <cellStyle name="_отчет об исполнении биснес-плана" xfId="8" xr:uid="{00000000-0005-0000-0000-000007000000}"/>
    <cellStyle name="_План платежей на АВГУСТ 2009" xfId="9" xr:uid="{00000000-0005-0000-0000-000008000000}"/>
    <cellStyle name="_План платежей на ноябрь (2)" xfId="10" xr:uid="{00000000-0005-0000-0000-000009000000}"/>
    <cellStyle name="_Свод КПЭ ген директоров" xfId="11" xr:uid="{00000000-0005-0000-0000-00000A000000}"/>
    <cellStyle name="_Свод КПЭ ген директоров_БП СЭР 2007 утвержденный к СД" xfId="12" xr:uid="{00000000-0005-0000-0000-00000B000000}"/>
    <cellStyle name="_Формат отчета БП 12 ДЗО12 мес" xfId="13" xr:uid="{00000000-0005-0000-0000-00000C000000}"/>
    <cellStyle name="”€ќђќ‘ћ‚›‰" xfId="14" xr:uid="{00000000-0005-0000-0000-00000D000000}"/>
    <cellStyle name="”€љ‘€ђћ‚ђќќ›‰" xfId="15" xr:uid="{00000000-0005-0000-0000-00000E000000}"/>
    <cellStyle name="”ќђќ‘ћ‚›‰" xfId="16" xr:uid="{00000000-0005-0000-0000-00000F000000}"/>
    <cellStyle name="”љ‘ђћ‚ђќќ›‰" xfId="17" xr:uid="{00000000-0005-0000-0000-000010000000}"/>
    <cellStyle name="„…ќ…†ќ›‰" xfId="18" xr:uid="{00000000-0005-0000-0000-000011000000}"/>
    <cellStyle name="„ђ’ђ" xfId="19" xr:uid="{00000000-0005-0000-0000-000012000000}"/>
    <cellStyle name="€’ћѓћ‚›‰" xfId="20" xr:uid="{00000000-0005-0000-0000-000013000000}"/>
    <cellStyle name="‡ђѓћ‹ћ‚ћљ1" xfId="21" xr:uid="{00000000-0005-0000-0000-000014000000}"/>
    <cellStyle name="‡ђѓћ‹ћ‚ћљ2" xfId="22" xr:uid="{00000000-0005-0000-0000-000015000000}"/>
    <cellStyle name="’ћѓћ‚›‰" xfId="23" xr:uid="{00000000-0005-0000-0000-000016000000}"/>
    <cellStyle name="Comma [0]_laroux" xfId="24" xr:uid="{00000000-0005-0000-0000-000017000000}"/>
    <cellStyle name="Comma_Book1" xfId="25" xr:uid="{00000000-0005-0000-0000-000018000000}"/>
    <cellStyle name="Currency [0]" xfId="26" xr:uid="{00000000-0005-0000-0000-000019000000}"/>
    <cellStyle name="Currency_laroux" xfId="27" xr:uid="{00000000-0005-0000-0000-00001A000000}"/>
    <cellStyle name="F2" xfId="28" xr:uid="{00000000-0005-0000-0000-00001B000000}"/>
    <cellStyle name="F3" xfId="29" xr:uid="{00000000-0005-0000-0000-00001C000000}"/>
    <cellStyle name="F4" xfId="30" xr:uid="{00000000-0005-0000-0000-00001D000000}"/>
    <cellStyle name="F5" xfId="31" xr:uid="{00000000-0005-0000-0000-00001E000000}"/>
    <cellStyle name="F6" xfId="32" xr:uid="{00000000-0005-0000-0000-00001F000000}"/>
    <cellStyle name="F7" xfId="33" xr:uid="{00000000-0005-0000-0000-000020000000}"/>
    <cellStyle name="F8" xfId="34" xr:uid="{00000000-0005-0000-0000-000021000000}"/>
    <cellStyle name="Normal_ASUS" xfId="35" xr:uid="{00000000-0005-0000-0000-000022000000}"/>
    <cellStyle name="Normal1" xfId="36" xr:uid="{00000000-0005-0000-0000-000023000000}"/>
    <cellStyle name="Price_Body" xfId="37" xr:uid="{00000000-0005-0000-0000-000024000000}"/>
    <cellStyle name="Беззащитный" xfId="38" xr:uid="{00000000-0005-0000-0000-000025000000}"/>
    <cellStyle name="Гиперссылка 2" xfId="39" xr:uid="{00000000-0005-0000-0000-000026000000}"/>
    <cellStyle name="Защитный" xfId="40" xr:uid="{00000000-0005-0000-0000-000027000000}"/>
    <cellStyle name="Обычный" xfId="0" builtinId="0"/>
    <cellStyle name="Обычный 10" xfId="41" xr:uid="{00000000-0005-0000-0000-000029000000}"/>
    <cellStyle name="Обычный 1058" xfId="42" xr:uid="{00000000-0005-0000-0000-00002A000000}"/>
    <cellStyle name="Обычный 1063" xfId="43" xr:uid="{00000000-0005-0000-0000-00002B000000}"/>
    <cellStyle name="Обычный 2" xfId="44" xr:uid="{00000000-0005-0000-0000-00002C000000}"/>
    <cellStyle name="Обычный 2 2" xfId="45" xr:uid="{00000000-0005-0000-0000-00002D000000}"/>
    <cellStyle name="Обычный 2 2 2" xfId="46" xr:uid="{00000000-0005-0000-0000-00002E000000}"/>
    <cellStyle name="Обычный 2 2 3" xfId="47" xr:uid="{00000000-0005-0000-0000-00002F000000}"/>
    <cellStyle name="Обычный 2 2_Бюджет 2009 СГМ годовой вспом" xfId="48" xr:uid="{00000000-0005-0000-0000-000030000000}"/>
    <cellStyle name="Обычный 2 3" xfId="49" xr:uid="{00000000-0005-0000-0000-000031000000}"/>
    <cellStyle name="Обычный 2 3 2" xfId="50" xr:uid="{00000000-0005-0000-0000-000032000000}"/>
    <cellStyle name="Обычный 2 3 2 2" xfId="51" xr:uid="{00000000-0005-0000-0000-000033000000}"/>
    <cellStyle name="Обычный 2 4" xfId="52" xr:uid="{00000000-0005-0000-0000-000034000000}"/>
    <cellStyle name="Обычный 2 5" xfId="53" xr:uid="{00000000-0005-0000-0000-000035000000}"/>
    <cellStyle name="Обычный 2 6" xfId="54" xr:uid="{00000000-0005-0000-0000-000036000000}"/>
    <cellStyle name="Обычный 2 7" xfId="55" xr:uid="{00000000-0005-0000-0000-000037000000}"/>
    <cellStyle name="Обычный 2 8" xfId="56" xr:uid="{00000000-0005-0000-0000-000038000000}"/>
    <cellStyle name="Обычный 2 9" xfId="57" xr:uid="{00000000-0005-0000-0000-000039000000}"/>
    <cellStyle name="Обычный 2_Бюджет 2009 СГМ годовой вспом" xfId="58" xr:uid="{00000000-0005-0000-0000-00003A000000}"/>
    <cellStyle name="Обычный 3" xfId="59" xr:uid="{00000000-0005-0000-0000-00003B000000}"/>
    <cellStyle name="Обычный 3 2" xfId="60" xr:uid="{00000000-0005-0000-0000-00003C000000}"/>
    <cellStyle name="Обычный 3 3" xfId="61" xr:uid="{00000000-0005-0000-0000-00003D000000}"/>
    <cellStyle name="Обычный 34" xfId="62" xr:uid="{00000000-0005-0000-0000-00003E000000}"/>
    <cellStyle name="Обычный 4" xfId="63" xr:uid="{00000000-0005-0000-0000-00003F000000}"/>
    <cellStyle name="Обычный 4 2" xfId="64" xr:uid="{00000000-0005-0000-0000-000040000000}"/>
    <cellStyle name="Обычный 4 3" xfId="65" xr:uid="{00000000-0005-0000-0000-000041000000}"/>
    <cellStyle name="Обычный 4 4" xfId="66" xr:uid="{00000000-0005-0000-0000-000042000000}"/>
    <cellStyle name="Обычный 4 5" xfId="67" xr:uid="{00000000-0005-0000-0000-000043000000}"/>
    <cellStyle name="Обычный 5" xfId="68" xr:uid="{00000000-0005-0000-0000-000044000000}"/>
    <cellStyle name="Обычный 5 2" xfId="69" xr:uid="{00000000-0005-0000-0000-000045000000}"/>
    <cellStyle name="Обычный 5 3" xfId="70" xr:uid="{00000000-0005-0000-0000-000046000000}"/>
    <cellStyle name="Обычный 5 4" xfId="71" xr:uid="{00000000-0005-0000-0000-000047000000}"/>
    <cellStyle name="Обычный 6" xfId="72" xr:uid="{00000000-0005-0000-0000-000048000000}"/>
    <cellStyle name="Обычный 7" xfId="73" xr:uid="{00000000-0005-0000-0000-000049000000}"/>
    <cellStyle name="Обычный 8" xfId="74" xr:uid="{00000000-0005-0000-0000-00004A000000}"/>
    <cellStyle name="Обычный 9" xfId="75" xr:uid="{00000000-0005-0000-0000-00004B000000}"/>
    <cellStyle name="Поле ввода" xfId="76" xr:uid="{00000000-0005-0000-0000-00004C000000}"/>
    <cellStyle name="Процентный 2" xfId="77" xr:uid="{00000000-0005-0000-0000-00004D000000}"/>
    <cellStyle name="Процентный 2 2" xfId="78" xr:uid="{00000000-0005-0000-0000-00004E000000}"/>
    <cellStyle name="Процентный 2 3" xfId="79" xr:uid="{00000000-0005-0000-0000-00004F000000}"/>
    <cellStyle name="Процентный 2 4" xfId="80" xr:uid="{00000000-0005-0000-0000-000050000000}"/>
    <cellStyle name="Процентный 3" xfId="81" xr:uid="{00000000-0005-0000-0000-000051000000}"/>
    <cellStyle name="Процентный 3 2" xfId="82" xr:uid="{00000000-0005-0000-0000-000052000000}"/>
    <cellStyle name="Процентный 3 3" xfId="83" xr:uid="{00000000-0005-0000-0000-000053000000}"/>
    <cellStyle name="Процентный 4" xfId="84" xr:uid="{00000000-0005-0000-0000-000054000000}"/>
    <cellStyle name="Процентный 5" xfId="85" xr:uid="{00000000-0005-0000-0000-000055000000}"/>
    <cellStyle name="Процентный 5 2" xfId="86" xr:uid="{00000000-0005-0000-0000-000056000000}"/>
    <cellStyle name="Процентный 6" xfId="87" xr:uid="{00000000-0005-0000-0000-000057000000}"/>
    <cellStyle name="Процентный 6 2" xfId="88" xr:uid="{00000000-0005-0000-0000-000058000000}"/>
    <cellStyle name="Процентный 7" xfId="89" xr:uid="{00000000-0005-0000-0000-000059000000}"/>
    <cellStyle name="Процентный 8" xfId="90" xr:uid="{00000000-0005-0000-0000-00005A000000}"/>
    <cellStyle name="СРОЧНО!!!!" xfId="91" xr:uid="{00000000-0005-0000-0000-00005B000000}"/>
    <cellStyle name="Стиль 1" xfId="92" xr:uid="{00000000-0005-0000-0000-00005C000000}"/>
    <cellStyle name="Стиль 1 2" xfId="93" xr:uid="{00000000-0005-0000-0000-00005D000000}"/>
    <cellStyle name="Тысячи [0]_3Com" xfId="94" xr:uid="{00000000-0005-0000-0000-00005E000000}"/>
    <cellStyle name="Тысячи_3Com" xfId="95" xr:uid="{00000000-0005-0000-0000-00005F000000}"/>
    <cellStyle name="Финансовый 2" xfId="96" xr:uid="{00000000-0005-0000-0000-000060000000}"/>
    <cellStyle name="Финансовый 2 2" xfId="97" xr:uid="{00000000-0005-0000-0000-000061000000}"/>
    <cellStyle name="Финансовый 2 3" xfId="98" xr:uid="{00000000-0005-0000-0000-000062000000}"/>
    <cellStyle name="Финансовый 2 4" xfId="99" xr:uid="{00000000-0005-0000-0000-000063000000}"/>
    <cellStyle name="Финансовый 3" xfId="100" xr:uid="{00000000-0005-0000-0000-000064000000}"/>
    <cellStyle name="Финансовый 3 2" xfId="101" xr:uid="{00000000-0005-0000-0000-000065000000}"/>
    <cellStyle name="Финансовый 4" xfId="102" xr:uid="{00000000-0005-0000-0000-000066000000}"/>
    <cellStyle name="Финансовый 4 2" xfId="103" xr:uid="{00000000-0005-0000-0000-000067000000}"/>
    <cellStyle name="Финансовый 5" xfId="104" xr:uid="{00000000-0005-0000-0000-000068000000}"/>
    <cellStyle name="Финансовый 6" xfId="105" xr:uid="{00000000-0005-0000-0000-000069000000}"/>
    <cellStyle name="Финансовый 7" xfId="106" xr:uid="{00000000-0005-0000-0000-00006A000000}"/>
    <cellStyle name="Финансовый 8" xfId="107" xr:uid="{00000000-0005-0000-0000-00006B000000}"/>
    <cellStyle name="Џђћ–…ќ’ќ›‰" xfId="108" xr:uid="{00000000-0005-0000-0000-00006C000000}"/>
  </cellStyles>
  <dxfs count="0"/>
  <tableStyles count="0" defaultTableStyle="TableStyleMedium2" defaultPivotStyle="PivotStyleLight16"/>
  <colors>
    <mruColors>
      <color rgb="FF1B2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959884</xdr:colOff>
      <xdr:row>56</xdr:row>
      <xdr:rowOff>366889</xdr:rowOff>
    </xdr:from>
    <xdr:to>
      <xdr:col>11</xdr:col>
      <xdr:colOff>84667</xdr:colOff>
      <xdr:row>57</xdr:row>
      <xdr:rowOff>2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1416217" y="5277556"/>
          <a:ext cx="126672" cy="1411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959883</xdr:colOff>
      <xdr:row>58</xdr:row>
      <xdr:rowOff>14770</xdr:rowOff>
    </xdr:from>
    <xdr:to>
      <xdr:col>11</xdr:col>
      <xdr:colOff>0</xdr:colOff>
      <xdr:row>58</xdr:row>
      <xdr:rowOff>28222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1416216" y="5503992"/>
          <a:ext cx="42006" cy="1345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959883</xdr:colOff>
      <xdr:row>58</xdr:row>
      <xdr:rowOff>112889</xdr:rowOff>
    </xdr:from>
    <xdr:to>
      <xdr:col>11</xdr:col>
      <xdr:colOff>0</xdr:colOff>
      <xdr:row>58</xdr:row>
      <xdr:rowOff>177212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1416216" y="5602111"/>
          <a:ext cx="42006" cy="6432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26581</xdr:colOff>
      <xdr:row>62</xdr:row>
      <xdr:rowOff>12700</xdr:rowOff>
    </xdr:from>
    <xdr:to>
      <xdr:col>16</xdr:col>
      <xdr:colOff>215900</xdr:colOff>
      <xdr:row>62</xdr:row>
      <xdr:rowOff>15286</xdr:rowOff>
    </xdr:to>
    <xdr:cxnSp macro="">
      <xdr:nvCxnSpPr>
        <xdr:cNvPr id="9" name="Прямая со стрелко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6828681" y="12230100"/>
          <a:ext cx="189319" cy="258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603250</xdr:colOff>
      <xdr:row>63</xdr:row>
      <xdr:rowOff>0</xdr:rowOff>
    </xdr:from>
    <xdr:to>
      <xdr:col>14</xdr:col>
      <xdr:colOff>15875</xdr:colOff>
      <xdr:row>63</xdr:row>
      <xdr:rowOff>0</xdr:rowOff>
    </xdr:to>
    <xdr:cxnSp macro="">
      <xdr:nvCxnSpPr>
        <xdr:cNvPr id="10" name="Прямая со стрелко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7526000" y="14414500"/>
          <a:ext cx="41275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664535</xdr:colOff>
      <xdr:row>70</xdr:row>
      <xdr:rowOff>0</xdr:rowOff>
    </xdr:from>
    <xdr:to>
      <xdr:col>20</xdr:col>
      <xdr:colOff>800100</xdr:colOff>
      <xdr:row>70</xdr:row>
      <xdr:rowOff>2</xdr:rowOff>
    </xdr:to>
    <xdr:cxnSp macro="">
      <xdr:nvCxnSpPr>
        <xdr:cNvPr id="18" name="Прямая со стрелко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21479835" y="13931900"/>
          <a:ext cx="135565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780902</xdr:colOff>
      <xdr:row>71</xdr:row>
      <xdr:rowOff>12700</xdr:rowOff>
    </xdr:from>
    <xdr:to>
      <xdr:col>20</xdr:col>
      <xdr:colOff>863600</xdr:colOff>
      <xdr:row>71</xdr:row>
      <xdr:rowOff>14770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21596202" y="14135100"/>
          <a:ext cx="82698" cy="207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650875</xdr:colOff>
      <xdr:row>72</xdr:row>
      <xdr:rowOff>31750</xdr:rowOff>
    </xdr:from>
    <xdr:to>
      <xdr:col>20</xdr:col>
      <xdr:colOff>777875</xdr:colOff>
      <xdr:row>72</xdr:row>
      <xdr:rowOff>31750</xdr:rowOff>
    </xdr:to>
    <xdr:cxnSp macro="">
      <xdr:nvCxnSpPr>
        <xdr:cNvPr id="23" name="Прямая со стрелко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8827750" y="14700250"/>
          <a:ext cx="1270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733129</xdr:colOff>
      <xdr:row>73</xdr:row>
      <xdr:rowOff>9527</xdr:rowOff>
    </xdr:from>
    <xdr:to>
      <xdr:col>20</xdr:col>
      <xdr:colOff>733129</xdr:colOff>
      <xdr:row>73</xdr:row>
      <xdr:rowOff>22225</xdr:rowOff>
    </xdr:to>
    <xdr:cxnSp macro="">
      <xdr:nvCxnSpPr>
        <xdr:cNvPr id="25" name="Прямая со стрелко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8910004" y="14868527"/>
          <a:ext cx="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43543</xdr:colOff>
      <xdr:row>74</xdr:row>
      <xdr:rowOff>0</xdr:rowOff>
    </xdr:from>
    <xdr:to>
      <xdr:col>20</xdr:col>
      <xdr:colOff>215900</xdr:colOff>
      <xdr:row>74</xdr:row>
      <xdr:rowOff>0</xdr:rowOff>
    </xdr:to>
    <xdr:cxnSp macro="">
      <xdr:nvCxnSpPr>
        <xdr:cNvPr id="27" name="Прямая со стрелко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0858843" y="14693900"/>
          <a:ext cx="172357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524934</xdr:colOff>
      <xdr:row>75</xdr:row>
      <xdr:rowOff>0</xdr:rowOff>
    </xdr:from>
    <xdr:to>
      <xdr:col>23</xdr:col>
      <xdr:colOff>0</xdr:colOff>
      <xdr:row>75</xdr:row>
      <xdr:rowOff>0</xdr:rowOff>
    </xdr:to>
    <xdr:cxnSp macro="">
      <xdr:nvCxnSpPr>
        <xdr:cNvPr id="29" name="Прямая со стрелко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1319067" y="18118667"/>
          <a:ext cx="2472266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304800</xdr:colOff>
      <xdr:row>76</xdr:row>
      <xdr:rowOff>0</xdr:rowOff>
    </xdr:from>
    <xdr:to>
      <xdr:col>22</xdr:col>
      <xdr:colOff>0</xdr:colOff>
      <xdr:row>76</xdr:row>
      <xdr:rowOff>0</xdr:rowOff>
    </xdr:to>
    <xdr:cxnSp macro="">
      <xdr:nvCxnSpPr>
        <xdr:cNvPr id="31" name="Прямая со стрелко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22098000" y="18304933"/>
          <a:ext cx="694267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369187</xdr:colOff>
      <xdr:row>78</xdr:row>
      <xdr:rowOff>14769</xdr:rowOff>
    </xdr:from>
    <xdr:to>
      <xdr:col>16</xdr:col>
      <xdr:colOff>725715</xdr:colOff>
      <xdr:row>78</xdr:row>
      <xdr:rowOff>18143</xdr:rowOff>
    </xdr:to>
    <xdr:cxnSp macro="">
      <xdr:nvCxnSpPr>
        <xdr:cNvPr id="33" name="Прямая со стрелко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21541901" y="18629340"/>
          <a:ext cx="356528" cy="337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660400</xdr:colOff>
      <xdr:row>79</xdr:row>
      <xdr:rowOff>0</xdr:rowOff>
    </xdr:from>
    <xdr:to>
      <xdr:col>15</xdr:col>
      <xdr:colOff>25400</xdr:colOff>
      <xdr:row>79</xdr:row>
      <xdr:rowOff>0</xdr:rowOff>
    </xdr:to>
    <xdr:cxnSp macro="">
      <xdr:nvCxnSpPr>
        <xdr:cNvPr id="35" name="Прямая со стрелко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4452600" y="16078200"/>
          <a:ext cx="13716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29634</xdr:colOff>
      <xdr:row>80</xdr:row>
      <xdr:rowOff>12700</xdr:rowOff>
    </xdr:from>
    <xdr:to>
      <xdr:col>16</xdr:col>
      <xdr:colOff>190500</xdr:colOff>
      <xdr:row>80</xdr:row>
      <xdr:rowOff>18145</xdr:rowOff>
    </xdr:to>
    <xdr:cxnSp macro="">
      <xdr:nvCxnSpPr>
        <xdr:cNvPr id="37" name="Прямая со стрелко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16831734" y="15849600"/>
          <a:ext cx="160866" cy="544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302834</xdr:colOff>
      <xdr:row>81</xdr:row>
      <xdr:rowOff>12700</xdr:rowOff>
    </xdr:from>
    <xdr:to>
      <xdr:col>16</xdr:col>
      <xdr:colOff>419100</xdr:colOff>
      <xdr:row>81</xdr:row>
      <xdr:rowOff>13458</xdr:rowOff>
    </xdr:to>
    <xdr:cxnSp macro="">
      <xdr:nvCxnSpPr>
        <xdr:cNvPr id="39" name="Прямая со стрелко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17104934" y="16040100"/>
          <a:ext cx="116266" cy="75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749300</xdr:colOff>
      <xdr:row>82</xdr:row>
      <xdr:rowOff>25400</xdr:rowOff>
    </xdr:from>
    <xdr:to>
      <xdr:col>16</xdr:col>
      <xdr:colOff>787400</xdr:colOff>
      <xdr:row>82</xdr:row>
      <xdr:rowOff>25401</xdr:rowOff>
    </xdr:to>
    <xdr:cxnSp macro="">
      <xdr:nvCxnSpPr>
        <xdr:cNvPr id="40" name="Прямая со стрелко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17551400" y="16243300"/>
          <a:ext cx="38100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800100</xdr:colOff>
      <xdr:row>83</xdr:row>
      <xdr:rowOff>12701</xdr:rowOff>
    </xdr:from>
    <xdr:to>
      <xdr:col>16</xdr:col>
      <xdr:colOff>850900</xdr:colOff>
      <xdr:row>83</xdr:row>
      <xdr:rowOff>25400</xdr:rowOff>
    </xdr:to>
    <xdr:cxnSp macro="">
      <xdr:nvCxnSpPr>
        <xdr:cNvPr id="41" name="Прямая со стрелко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17602200" y="16421101"/>
          <a:ext cx="50800" cy="1269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825500</xdr:colOff>
      <xdr:row>84</xdr:row>
      <xdr:rowOff>0</xdr:rowOff>
    </xdr:from>
    <xdr:to>
      <xdr:col>16</xdr:col>
      <xdr:colOff>889000</xdr:colOff>
      <xdr:row>84</xdr:row>
      <xdr:rowOff>12700</xdr:rowOff>
    </xdr:to>
    <xdr:cxnSp macro="">
      <xdr:nvCxnSpPr>
        <xdr:cNvPr id="42" name="Прямая со стрелко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17627600" y="16598900"/>
          <a:ext cx="63500" cy="127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271931</xdr:colOff>
      <xdr:row>84</xdr:row>
      <xdr:rowOff>183243</xdr:rowOff>
    </xdr:from>
    <xdr:to>
      <xdr:col>17</xdr:col>
      <xdr:colOff>462643</xdr:colOff>
      <xdr:row>84</xdr:row>
      <xdr:rowOff>183245</xdr:rowOff>
    </xdr:to>
    <xdr:cxnSp macro="">
      <xdr:nvCxnSpPr>
        <xdr:cNvPr id="44" name="Прямая со стрелко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18077331" y="16782143"/>
          <a:ext cx="190712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369186</xdr:colOff>
      <xdr:row>87</xdr:row>
      <xdr:rowOff>0</xdr:rowOff>
    </xdr:from>
    <xdr:to>
      <xdr:col>22</xdr:col>
      <xdr:colOff>587375</xdr:colOff>
      <xdr:row>87</xdr:row>
      <xdr:rowOff>2</xdr:rowOff>
    </xdr:to>
    <xdr:cxnSp macro="">
      <xdr:nvCxnSpPr>
        <xdr:cNvPr id="50" name="Прямая со стрелко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26293061" y="19177000"/>
          <a:ext cx="218189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359144</xdr:colOff>
      <xdr:row>87</xdr:row>
      <xdr:rowOff>181935</xdr:rowOff>
    </xdr:from>
    <xdr:to>
      <xdr:col>22</xdr:col>
      <xdr:colOff>787400</xdr:colOff>
      <xdr:row>87</xdr:row>
      <xdr:rowOff>181937</xdr:rowOff>
    </xdr:to>
    <xdr:cxnSp macro="">
      <xdr:nvCxnSpPr>
        <xdr:cNvPr id="52" name="Прямая со стрелко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19852167" y="8820888"/>
          <a:ext cx="428256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236279</xdr:colOff>
      <xdr:row>90</xdr:row>
      <xdr:rowOff>0</xdr:rowOff>
    </xdr:from>
    <xdr:to>
      <xdr:col>12</xdr:col>
      <xdr:colOff>453571</xdr:colOff>
      <xdr:row>90</xdr:row>
      <xdr:rowOff>2</xdr:rowOff>
    </xdr:to>
    <xdr:cxnSp macro="">
      <xdr:nvCxnSpPr>
        <xdr:cNvPr id="53" name="Прямая со стрелко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flipV="1">
          <a:off x="17417565" y="21027571"/>
          <a:ext cx="217292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221511</xdr:colOff>
      <xdr:row>91</xdr:row>
      <xdr:rowOff>14768</xdr:rowOff>
    </xdr:from>
    <xdr:to>
      <xdr:col>12</xdr:col>
      <xdr:colOff>457791</xdr:colOff>
      <xdr:row>91</xdr:row>
      <xdr:rowOff>14769</xdr:rowOff>
    </xdr:to>
    <xdr:cxnSp macro="">
      <xdr:nvCxnSpPr>
        <xdr:cNvPr id="55" name="Прямая со стрелко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V="1">
          <a:off x="11681046" y="9421628"/>
          <a:ext cx="236280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516860</xdr:colOff>
      <xdr:row>92</xdr:row>
      <xdr:rowOff>14770</xdr:rowOff>
    </xdr:from>
    <xdr:to>
      <xdr:col>17</xdr:col>
      <xdr:colOff>682625</xdr:colOff>
      <xdr:row>92</xdr:row>
      <xdr:rowOff>15875</xdr:rowOff>
    </xdr:to>
    <xdr:cxnSp macro="">
      <xdr:nvCxnSpPr>
        <xdr:cNvPr id="57" name="Прямая со стрелко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15201235" y="18302770"/>
          <a:ext cx="1038890" cy="110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278218</xdr:colOff>
      <xdr:row>93</xdr:row>
      <xdr:rowOff>12700</xdr:rowOff>
    </xdr:from>
    <xdr:to>
      <xdr:col>18</xdr:col>
      <xdr:colOff>203200</xdr:colOff>
      <xdr:row>93</xdr:row>
      <xdr:rowOff>14769</xdr:rowOff>
    </xdr:to>
    <xdr:cxnSp macro="">
      <xdr:nvCxnSpPr>
        <xdr:cNvPr id="59" name="Прямая со стрелко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flipV="1">
          <a:off x="18083618" y="18516600"/>
          <a:ext cx="928282" cy="206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642384</xdr:colOff>
      <xdr:row>96</xdr:row>
      <xdr:rowOff>12700</xdr:rowOff>
    </xdr:from>
    <xdr:to>
      <xdr:col>18</xdr:col>
      <xdr:colOff>787400</xdr:colOff>
      <xdr:row>96</xdr:row>
      <xdr:rowOff>12702</xdr:rowOff>
    </xdr:to>
    <xdr:cxnSp macro="">
      <xdr:nvCxnSpPr>
        <xdr:cNvPr id="63" name="Прямая со стрелко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flipV="1">
          <a:off x="19451084" y="19088100"/>
          <a:ext cx="145016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502093</xdr:colOff>
      <xdr:row>97</xdr:row>
      <xdr:rowOff>12700</xdr:rowOff>
    </xdr:from>
    <xdr:to>
      <xdr:col>18</xdr:col>
      <xdr:colOff>990600</xdr:colOff>
      <xdr:row>97</xdr:row>
      <xdr:rowOff>12702</xdr:rowOff>
    </xdr:to>
    <xdr:cxnSp macro="">
      <xdr:nvCxnSpPr>
        <xdr:cNvPr id="65" name="Прямая со стрелко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19310793" y="19278600"/>
          <a:ext cx="488507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398721</xdr:colOff>
      <xdr:row>99</xdr:row>
      <xdr:rowOff>14770</xdr:rowOff>
    </xdr:from>
    <xdr:to>
      <xdr:col>22</xdr:col>
      <xdr:colOff>0</xdr:colOff>
      <xdr:row>99</xdr:row>
      <xdr:rowOff>15301</xdr:rowOff>
    </xdr:to>
    <xdr:cxnSp macro="">
      <xdr:nvCxnSpPr>
        <xdr:cNvPr id="73" name="Прямая со стрелко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21284866" y="22507541"/>
          <a:ext cx="1621038" cy="53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162441</xdr:colOff>
      <xdr:row>101</xdr:row>
      <xdr:rowOff>14767</xdr:rowOff>
    </xdr:from>
    <xdr:to>
      <xdr:col>12</xdr:col>
      <xdr:colOff>753139</xdr:colOff>
      <xdr:row>101</xdr:row>
      <xdr:rowOff>14770</xdr:rowOff>
    </xdr:to>
    <xdr:cxnSp macro="">
      <xdr:nvCxnSpPr>
        <xdr:cNvPr id="77" name="Прямая со стрелко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 flipV="1">
          <a:off x="11621976" y="11533372"/>
          <a:ext cx="590698" cy="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664535</xdr:colOff>
      <xdr:row>102</xdr:row>
      <xdr:rowOff>14768</xdr:rowOff>
    </xdr:from>
    <xdr:to>
      <xdr:col>13</xdr:col>
      <xdr:colOff>383953</xdr:colOff>
      <xdr:row>102</xdr:row>
      <xdr:rowOff>14769</xdr:rowOff>
    </xdr:to>
    <xdr:cxnSp macro="">
      <xdr:nvCxnSpPr>
        <xdr:cNvPr id="79" name="Прямая со стрелко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 flipV="1">
          <a:off x="12124070" y="11725349"/>
          <a:ext cx="723604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664535</xdr:colOff>
      <xdr:row>103</xdr:row>
      <xdr:rowOff>0</xdr:rowOff>
    </xdr:from>
    <xdr:to>
      <xdr:col>13</xdr:col>
      <xdr:colOff>38100</xdr:colOff>
      <xdr:row>103</xdr:row>
      <xdr:rowOff>2</xdr:rowOff>
    </xdr:to>
    <xdr:cxnSp macro="">
      <xdr:nvCxnSpPr>
        <xdr:cNvPr id="81" name="Прямая со стрелко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 flipV="1">
          <a:off x="13453435" y="20408900"/>
          <a:ext cx="376865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649768</xdr:colOff>
      <xdr:row>104</xdr:row>
      <xdr:rowOff>2</xdr:rowOff>
    </xdr:from>
    <xdr:to>
      <xdr:col>15</xdr:col>
      <xdr:colOff>33866</xdr:colOff>
      <xdr:row>104</xdr:row>
      <xdr:rowOff>16933</xdr:rowOff>
    </xdr:to>
    <xdr:cxnSp macro="">
      <xdr:nvCxnSpPr>
        <xdr:cNvPr id="83" name="Прямая со стрелко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13078835" y="14732002"/>
          <a:ext cx="2381298" cy="1693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165100</xdr:colOff>
      <xdr:row>105</xdr:row>
      <xdr:rowOff>0</xdr:rowOff>
    </xdr:from>
    <xdr:to>
      <xdr:col>15</xdr:col>
      <xdr:colOff>0</xdr:colOff>
      <xdr:row>105</xdr:row>
      <xdr:rowOff>16933</xdr:rowOff>
    </xdr:to>
    <xdr:cxnSp macro="">
      <xdr:nvCxnSpPr>
        <xdr:cNvPr id="84" name="Прямая со стрелко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13957300" y="20789900"/>
          <a:ext cx="1841500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106</xdr:row>
      <xdr:rowOff>12700</xdr:rowOff>
    </xdr:from>
    <xdr:to>
      <xdr:col>15</xdr:col>
      <xdr:colOff>0</xdr:colOff>
      <xdr:row>106</xdr:row>
      <xdr:rowOff>16934</xdr:rowOff>
    </xdr:to>
    <xdr:cxnSp macro="">
      <xdr:nvCxnSpPr>
        <xdr:cNvPr id="85" name="Прямая со стрелко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13906500" y="20993100"/>
          <a:ext cx="1892300" cy="423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566414</xdr:colOff>
      <xdr:row>128</xdr:row>
      <xdr:rowOff>0</xdr:rowOff>
    </xdr:from>
    <xdr:to>
      <xdr:col>18</xdr:col>
      <xdr:colOff>423333</xdr:colOff>
      <xdr:row>128</xdr:row>
      <xdr:rowOff>14114</xdr:rowOff>
    </xdr:to>
    <xdr:cxnSp macro="">
      <xdr:nvCxnSpPr>
        <xdr:cNvPr id="110" name="Прямая со стрелко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/>
      </xdr:nvCxnSpPr>
      <xdr:spPr>
        <a:xfrm flipV="1">
          <a:off x="17309247" y="25124833"/>
          <a:ext cx="1846586" cy="1411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40168</xdr:colOff>
      <xdr:row>131</xdr:row>
      <xdr:rowOff>12700</xdr:rowOff>
    </xdr:from>
    <xdr:to>
      <xdr:col>21</xdr:col>
      <xdr:colOff>304800</xdr:colOff>
      <xdr:row>131</xdr:row>
      <xdr:rowOff>14769</xdr:rowOff>
    </xdr:to>
    <xdr:cxnSp macro="">
      <xdr:nvCxnSpPr>
        <xdr:cNvPr id="115" name="Прямая со стрелкой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/>
      </xdr:nvCxnSpPr>
      <xdr:spPr>
        <a:xfrm flipV="1">
          <a:off x="21858768" y="25755600"/>
          <a:ext cx="264632" cy="206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516860</xdr:colOff>
      <xdr:row>135</xdr:row>
      <xdr:rowOff>14771</xdr:rowOff>
    </xdr:from>
    <xdr:to>
      <xdr:col>18</xdr:col>
      <xdr:colOff>990600</xdr:colOff>
      <xdr:row>135</xdr:row>
      <xdr:rowOff>25400</xdr:rowOff>
    </xdr:to>
    <xdr:cxnSp macro="">
      <xdr:nvCxnSpPr>
        <xdr:cNvPr id="121" name="Прямая со стрелкой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/>
      </xdr:nvCxnSpPr>
      <xdr:spPr>
        <a:xfrm>
          <a:off x="19325560" y="26519671"/>
          <a:ext cx="473740" cy="1062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138</xdr:row>
      <xdr:rowOff>0</xdr:rowOff>
    </xdr:from>
    <xdr:to>
      <xdr:col>23</xdr:col>
      <xdr:colOff>16933</xdr:colOff>
      <xdr:row>138</xdr:row>
      <xdr:rowOff>2</xdr:rowOff>
    </xdr:to>
    <xdr:cxnSp macro="">
      <xdr:nvCxnSpPr>
        <xdr:cNvPr id="127" name="Прямая со стрелкой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/>
      </xdr:nvCxnSpPr>
      <xdr:spPr>
        <a:xfrm flipV="1">
          <a:off x="22419733" y="19761200"/>
          <a:ext cx="101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22952</xdr:colOff>
      <xdr:row>139</xdr:row>
      <xdr:rowOff>14111</xdr:rowOff>
    </xdr:from>
    <xdr:to>
      <xdr:col>23</xdr:col>
      <xdr:colOff>0</xdr:colOff>
      <xdr:row>139</xdr:row>
      <xdr:rowOff>14112</xdr:rowOff>
    </xdr:to>
    <xdr:cxnSp macro="">
      <xdr:nvCxnSpPr>
        <xdr:cNvPr id="130" name="Прямая со стрелкой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/>
      </xdr:nvCxnSpPr>
      <xdr:spPr>
        <a:xfrm flipV="1">
          <a:off x="22854730" y="27036889"/>
          <a:ext cx="978937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635000</xdr:colOff>
      <xdr:row>140</xdr:row>
      <xdr:rowOff>14770</xdr:rowOff>
    </xdr:from>
    <xdr:to>
      <xdr:col>22</xdr:col>
      <xdr:colOff>994578</xdr:colOff>
      <xdr:row>140</xdr:row>
      <xdr:rowOff>15301</xdr:rowOff>
    </xdr:to>
    <xdr:cxnSp macro="">
      <xdr:nvCxnSpPr>
        <xdr:cNvPr id="132" name="Прямая со стрелкой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/>
      </xdr:nvCxnSpPr>
      <xdr:spPr>
        <a:xfrm>
          <a:off x="22531024" y="28934047"/>
          <a:ext cx="1369458" cy="53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600364</xdr:colOff>
      <xdr:row>142</xdr:row>
      <xdr:rowOff>0</xdr:rowOff>
    </xdr:from>
    <xdr:to>
      <xdr:col>17</xdr:col>
      <xdr:colOff>836222</xdr:colOff>
      <xdr:row>142</xdr:row>
      <xdr:rowOff>2</xdr:rowOff>
    </xdr:to>
    <xdr:cxnSp macro="">
      <xdr:nvCxnSpPr>
        <xdr:cNvPr id="134" name="Прямая со стрелкой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/>
      </xdr:nvCxnSpPr>
      <xdr:spPr>
        <a:xfrm flipV="1">
          <a:off x="18426546" y="28528818"/>
          <a:ext cx="235858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930349</xdr:colOff>
      <xdr:row>159</xdr:row>
      <xdr:rowOff>14767</xdr:rowOff>
    </xdr:from>
    <xdr:to>
      <xdr:col>11</xdr:col>
      <xdr:colOff>33867</xdr:colOff>
      <xdr:row>159</xdr:row>
      <xdr:rowOff>16933</xdr:rowOff>
    </xdr:to>
    <xdr:cxnSp macro="">
      <xdr:nvCxnSpPr>
        <xdr:cNvPr id="148" name="Прямая со стрелкой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/>
      </xdr:nvCxnSpPr>
      <xdr:spPr>
        <a:xfrm>
          <a:off x="11361282" y="23687567"/>
          <a:ext cx="102585" cy="21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945117</xdr:colOff>
      <xdr:row>160</xdr:row>
      <xdr:rowOff>0</xdr:rowOff>
    </xdr:from>
    <xdr:to>
      <xdr:col>11</xdr:col>
      <xdr:colOff>0</xdr:colOff>
      <xdr:row>160</xdr:row>
      <xdr:rowOff>0</xdr:rowOff>
    </xdr:to>
    <xdr:cxnSp macro="">
      <xdr:nvCxnSpPr>
        <xdr:cNvPr id="150" name="Прямая со стрелкой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/>
      </xdr:nvCxnSpPr>
      <xdr:spPr>
        <a:xfrm>
          <a:off x="11376050" y="23859067"/>
          <a:ext cx="5395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14768</xdr:colOff>
      <xdr:row>161</xdr:row>
      <xdr:rowOff>14767</xdr:rowOff>
    </xdr:from>
    <xdr:to>
      <xdr:col>22</xdr:col>
      <xdr:colOff>14768</xdr:colOff>
      <xdr:row>161</xdr:row>
      <xdr:rowOff>14768</xdr:rowOff>
    </xdr:to>
    <xdr:cxnSp macro="">
      <xdr:nvCxnSpPr>
        <xdr:cNvPr id="151" name="Прямая со стрелкой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xfrm>
          <a:off x="17499419" y="21708139"/>
          <a:ext cx="2008372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162</xdr:row>
      <xdr:rowOff>0</xdr:rowOff>
    </xdr:from>
    <xdr:to>
      <xdr:col>22</xdr:col>
      <xdr:colOff>989419</xdr:colOff>
      <xdr:row>162</xdr:row>
      <xdr:rowOff>14767</xdr:rowOff>
    </xdr:to>
    <xdr:cxnSp macro="">
      <xdr:nvCxnSpPr>
        <xdr:cNvPr id="153" name="Прямая со стрелкой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17484651" y="21885349"/>
          <a:ext cx="2997791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635000</xdr:colOff>
      <xdr:row>163</xdr:row>
      <xdr:rowOff>12700</xdr:rowOff>
    </xdr:from>
    <xdr:to>
      <xdr:col>22</xdr:col>
      <xdr:colOff>990600</xdr:colOff>
      <xdr:row>163</xdr:row>
      <xdr:rowOff>12700</xdr:rowOff>
    </xdr:to>
    <xdr:cxnSp macro="">
      <xdr:nvCxnSpPr>
        <xdr:cNvPr id="155" name="Прямая со стрелкой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/>
      </xdr:nvCxnSpPr>
      <xdr:spPr>
        <a:xfrm>
          <a:off x="23456900" y="30759400"/>
          <a:ext cx="3556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177210</xdr:colOff>
      <xdr:row>164</xdr:row>
      <xdr:rowOff>1</xdr:rowOff>
    </xdr:to>
    <xdr:cxnSp macro="">
      <xdr:nvCxnSpPr>
        <xdr:cNvPr id="157" name="Прямая со стрелкой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 flipV="1">
          <a:off x="20497209" y="22269302"/>
          <a:ext cx="177210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14768</xdr:colOff>
      <xdr:row>168</xdr:row>
      <xdr:rowOff>0</xdr:rowOff>
    </xdr:from>
    <xdr:to>
      <xdr:col>23</xdr:col>
      <xdr:colOff>0</xdr:colOff>
      <xdr:row>168</xdr:row>
      <xdr:rowOff>16934</xdr:rowOff>
    </xdr:to>
    <xdr:cxnSp macro="">
      <xdr:nvCxnSpPr>
        <xdr:cNvPr id="163" name="Прямая со стрелкой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>
          <a:off x="20436368" y="25162933"/>
          <a:ext cx="2982432" cy="1693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29535</xdr:colOff>
      <xdr:row>169</xdr:row>
      <xdr:rowOff>14767</xdr:rowOff>
    </xdr:from>
    <xdr:to>
      <xdr:col>23</xdr:col>
      <xdr:colOff>33867</xdr:colOff>
      <xdr:row>169</xdr:row>
      <xdr:rowOff>16933</xdr:rowOff>
    </xdr:to>
    <xdr:cxnSp macro="">
      <xdr:nvCxnSpPr>
        <xdr:cNvPr id="165" name="Прямая со стрелкой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22449268" y="25363967"/>
          <a:ext cx="1003399" cy="21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649768</xdr:colOff>
      <xdr:row>171</xdr:row>
      <xdr:rowOff>14767</xdr:rowOff>
    </xdr:from>
    <xdr:to>
      <xdr:col>22</xdr:col>
      <xdr:colOff>29536</xdr:colOff>
      <xdr:row>171</xdr:row>
      <xdr:rowOff>14767</xdr:rowOff>
    </xdr:to>
    <xdr:cxnSp macro="">
      <xdr:nvCxnSpPr>
        <xdr:cNvPr id="169" name="Прямая со стрелкой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/>
      </xdr:nvCxnSpPr>
      <xdr:spPr>
        <a:xfrm>
          <a:off x="19138605" y="23435930"/>
          <a:ext cx="383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265814</xdr:colOff>
      <xdr:row>172</xdr:row>
      <xdr:rowOff>0</xdr:rowOff>
    </xdr:from>
    <xdr:to>
      <xdr:col>33</xdr:col>
      <xdr:colOff>561162</xdr:colOff>
      <xdr:row>172</xdr:row>
      <xdr:rowOff>14767</xdr:rowOff>
    </xdr:to>
    <xdr:cxnSp macro="">
      <xdr:nvCxnSpPr>
        <xdr:cNvPr id="171" name="Прямая со стрелкой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/>
      </xdr:nvCxnSpPr>
      <xdr:spPr>
        <a:xfrm>
          <a:off x="26788140" y="23613140"/>
          <a:ext cx="295348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575930</xdr:colOff>
      <xdr:row>174</xdr:row>
      <xdr:rowOff>14768</xdr:rowOff>
    </xdr:from>
    <xdr:to>
      <xdr:col>33</xdr:col>
      <xdr:colOff>841744</xdr:colOff>
      <xdr:row>174</xdr:row>
      <xdr:rowOff>29535</xdr:rowOff>
    </xdr:to>
    <xdr:cxnSp macro="">
      <xdr:nvCxnSpPr>
        <xdr:cNvPr id="174" name="Прямая со стрелкой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/>
      </xdr:nvCxnSpPr>
      <xdr:spPr>
        <a:xfrm>
          <a:off x="27098256" y="24011861"/>
          <a:ext cx="265814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29535</xdr:colOff>
      <xdr:row>176</xdr:row>
      <xdr:rowOff>14767</xdr:rowOff>
    </xdr:from>
    <xdr:to>
      <xdr:col>25</xdr:col>
      <xdr:colOff>14768</xdr:colOff>
      <xdr:row>176</xdr:row>
      <xdr:rowOff>14767</xdr:rowOff>
    </xdr:to>
    <xdr:cxnSp macro="">
      <xdr:nvCxnSpPr>
        <xdr:cNvPr id="176" name="Прямая со стрелкой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/>
      </xdr:nvCxnSpPr>
      <xdr:spPr>
        <a:xfrm>
          <a:off x="20526744" y="24587790"/>
          <a:ext cx="989419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475379</xdr:colOff>
      <xdr:row>177</xdr:row>
      <xdr:rowOff>0</xdr:rowOff>
    </xdr:from>
    <xdr:to>
      <xdr:col>25</xdr:col>
      <xdr:colOff>632579</xdr:colOff>
      <xdr:row>177</xdr:row>
      <xdr:rowOff>14767</xdr:rowOff>
    </xdr:to>
    <xdr:cxnSp macro="">
      <xdr:nvCxnSpPr>
        <xdr:cNvPr id="178" name="Прямая со стрелкой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/>
      </xdr:nvCxnSpPr>
      <xdr:spPr>
        <a:xfrm>
          <a:off x="22261652" y="33978273"/>
          <a:ext cx="1040427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831273</xdr:colOff>
      <xdr:row>178</xdr:row>
      <xdr:rowOff>0</xdr:rowOff>
    </xdr:from>
    <xdr:to>
      <xdr:col>27</xdr:col>
      <xdr:colOff>13607</xdr:colOff>
      <xdr:row>178</xdr:row>
      <xdr:rowOff>0</xdr:rowOff>
    </xdr:to>
    <xdr:cxnSp macro="">
      <xdr:nvCxnSpPr>
        <xdr:cNvPr id="182" name="Прямая со стрелкой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/>
      </xdr:nvCxnSpPr>
      <xdr:spPr>
        <a:xfrm>
          <a:off x="23351094" y="34371643"/>
          <a:ext cx="924049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179</xdr:row>
      <xdr:rowOff>0</xdr:rowOff>
    </xdr:from>
    <xdr:to>
      <xdr:col>25</xdr:col>
      <xdr:colOff>0</xdr:colOff>
      <xdr:row>179</xdr:row>
      <xdr:rowOff>14767</xdr:rowOff>
    </xdr:to>
    <xdr:cxnSp macro="">
      <xdr:nvCxnSpPr>
        <xdr:cNvPr id="184" name="Прямая со стрелкой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/>
      </xdr:nvCxnSpPr>
      <xdr:spPr>
        <a:xfrm>
          <a:off x="20497209" y="25724884"/>
          <a:ext cx="1004186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816429</xdr:colOff>
      <xdr:row>181</xdr:row>
      <xdr:rowOff>13607</xdr:rowOff>
    </xdr:from>
    <xdr:to>
      <xdr:col>27</xdr:col>
      <xdr:colOff>33866</xdr:colOff>
      <xdr:row>181</xdr:row>
      <xdr:rowOff>16934</xdr:rowOff>
    </xdr:to>
    <xdr:cxnSp macro="">
      <xdr:nvCxnSpPr>
        <xdr:cNvPr id="188" name="Прямая со стрелкой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/>
      </xdr:nvCxnSpPr>
      <xdr:spPr>
        <a:xfrm>
          <a:off x="23336250" y="35528250"/>
          <a:ext cx="959152" cy="332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190500</xdr:colOff>
      <xdr:row>181</xdr:row>
      <xdr:rowOff>177210</xdr:rowOff>
    </xdr:from>
    <xdr:to>
      <xdr:col>34</xdr:col>
      <xdr:colOff>766430</xdr:colOff>
      <xdr:row>182</xdr:row>
      <xdr:rowOff>0</xdr:rowOff>
    </xdr:to>
    <xdr:cxnSp macro="">
      <xdr:nvCxnSpPr>
        <xdr:cNvPr id="190" name="Прямая со стрелкой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/>
      </xdr:nvCxnSpPr>
      <xdr:spPr>
        <a:xfrm flipV="1">
          <a:off x="30548036" y="35691853"/>
          <a:ext cx="575930" cy="1329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217715</xdr:colOff>
      <xdr:row>182</xdr:row>
      <xdr:rowOff>189656</xdr:rowOff>
    </xdr:from>
    <xdr:to>
      <xdr:col>35</xdr:col>
      <xdr:colOff>381000</xdr:colOff>
      <xdr:row>182</xdr:row>
      <xdr:rowOff>190815</xdr:rowOff>
    </xdr:to>
    <xdr:cxnSp macro="">
      <xdr:nvCxnSpPr>
        <xdr:cNvPr id="192" name="Прямая со стрелкой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flipV="1">
          <a:off x="35083645" y="36428958"/>
          <a:ext cx="1167471" cy="115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27214</xdr:colOff>
      <xdr:row>184</xdr:row>
      <xdr:rowOff>367393</xdr:rowOff>
    </xdr:from>
    <xdr:to>
      <xdr:col>35</xdr:col>
      <xdr:colOff>898071</xdr:colOff>
      <xdr:row>184</xdr:row>
      <xdr:rowOff>367393</xdr:rowOff>
    </xdr:to>
    <xdr:cxnSp macro="">
      <xdr:nvCxnSpPr>
        <xdr:cNvPr id="195" name="Прямая со стрелкой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/>
      </xdr:nvCxnSpPr>
      <xdr:spPr>
        <a:xfrm>
          <a:off x="31255607" y="36834536"/>
          <a:ext cx="870857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277586</xdr:colOff>
      <xdr:row>127</xdr:row>
      <xdr:rowOff>0</xdr:rowOff>
    </xdr:from>
    <xdr:to>
      <xdr:col>17</xdr:col>
      <xdr:colOff>990600</xdr:colOff>
      <xdr:row>127</xdr:row>
      <xdr:rowOff>5447</xdr:rowOff>
    </xdr:to>
    <xdr:cxnSp macro="">
      <xdr:nvCxnSpPr>
        <xdr:cNvPr id="122" name="Прямая со стрелкой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/>
      </xdr:nvCxnSpPr>
      <xdr:spPr>
        <a:xfrm flipV="1">
          <a:off x="17079686" y="24980900"/>
          <a:ext cx="1716314" cy="544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296333</xdr:colOff>
      <xdr:row>57</xdr:row>
      <xdr:rowOff>2</xdr:rowOff>
    </xdr:to>
    <xdr:cxnSp macro="">
      <xdr:nvCxnSpPr>
        <xdr:cNvPr id="116" name="Прямая со стрелкой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/>
      </xdr:nvCxnSpPr>
      <xdr:spPr>
        <a:xfrm flipV="1">
          <a:off x="12460111" y="5291667"/>
          <a:ext cx="296333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296333</xdr:colOff>
      <xdr:row>58</xdr:row>
      <xdr:rowOff>2</xdr:rowOff>
    </xdr:to>
    <xdr:cxnSp macro="">
      <xdr:nvCxnSpPr>
        <xdr:cNvPr id="133" name="Прямая со стрелкой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 flipV="1">
          <a:off x="12460111" y="5489222"/>
          <a:ext cx="296333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59</xdr:row>
      <xdr:rowOff>2</xdr:rowOff>
    </xdr:from>
    <xdr:to>
      <xdr:col>12</xdr:col>
      <xdr:colOff>365125</xdr:colOff>
      <xdr:row>59</xdr:row>
      <xdr:rowOff>1948</xdr:rowOff>
    </xdr:to>
    <xdr:cxnSp macro="">
      <xdr:nvCxnSpPr>
        <xdr:cNvPr id="135" name="Прямая со стрелко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11191875" y="14732002"/>
          <a:ext cx="365125" cy="194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959884</xdr:colOff>
      <xdr:row>57</xdr:row>
      <xdr:rowOff>366889</xdr:rowOff>
    </xdr:from>
    <xdr:to>
      <xdr:col>11</xdr:col>
      <xdr:colOff>84667</xdr:colOff>
      <xdr:row>58</xdr:row>
      <xdr:rowOff>2</xdr:rowOff>
    </xdr:to>
    <xdr:cxnSp macro="">
      <xdr:nvCxnSpPr>
        <xdr:cNvPr id="152" name="Прямая со стрелкой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 flipV="1">
          <a:off x="11416217" y="5658556"/>
          <a:ext cx="126672" cy="1411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959884</xdr:colOff>
      <xdr:row>58</xdr:row>
      <xdr:rowOff>366889</xdr:rowOff>
    </xdr:from>
    <xdr:to>
      <xdr:col>11</xdr:col>
      <xdr:colOff>84667</xdr:colOff>
      <xdr:row>59</xdr:row>
      <xdr:rowOff>2</xdr:rowOff>
    </xdr:to>
    <xdr:cxnSp macro="">
      <xdr:nvCxnSpPr>
        <xdr:cNvPr id="154" name="Прямая со стрелкой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 flipV="1">
          <a:off x="11416217" y="5658556"/>
          <a:ext cx="126672" cy="1411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68</xdr:row>
      <xdr:rowOff>0</xdr:rowOff>
    </xdr:from>
    <xdr:to>
      <xdr:col>18</xdr:col>
      <xdr:colOff>254000</xdr:colOff>
      <xdr:row>68</xdr:row>
      <xdr:rowOff>12700</xdr:rowOff>
    </xdr:to>
    <xdr:cxnSp macro="">
      <xdr:nvCxnSpPr>
        <xdr:cNvPr id="161" name="Прямая со стрелкой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8827750" y="13360400"/>
          <a:ext cx="234950" cy="127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106</xdr:row>
      <xdr:rowOff>0</xdr:rowOff>
    </xdr:from>
    <xdr:to>
      <xdr:col>18</xdr:col>
      <xdr:colOff>0</xdr:colOff>
      <xdr:row>106</xdr:row>
      <xdr:rowOff>0</xdr:rowOff>
    </xdr:to>
    <xdr:cxnSp macro="">
      <xdr:nvCxnSpPr>
        <xdr:cNvPr id="168" name="Прямая со стрелкой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>
          <a:off x="16802100" y="20980400"/>
          <a:ext cx="20066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105</xdr:row>
      <xdr:rowOff>0</xdr:rowOff>
    </xdr:from>
    <xdr:to>
      <xdr:col>17</xdr:col>
      <xdr:colOff>228600</xdr:colOff>
      <xdr:row>105</xdr:row>
      <xdr:rowOff>0</xdr:rowOff>
    </xdr:to>
    <xdr:cxnSp macro="">
      <xdr:nvCxnSpPr>
        <xdr:cNvPr id="172" name="Прямая со стрелкой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/>
      </xdr:nvCxnSpPr>
      <xdr:spPr>
        <a:xfrm>
          <a:off x="16802100" y="20789900"/>
          <a:ext cx="12319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104</xdr:row>
      <xdr:rowOff>0</xdr:rowOff>
    </xdr:from>
    <xdr:to>
      <xdr:col>17</xdr:col>
      <xdr:colOff>694267</xdr:colOff>
      <xdr:row>104</xdr:row>
      <xdr:rowOff>16934</xdr:rowOff>
    </xdr:to>
    <xdr:cxnSp macro="">
      <xdr:nvCxnSpPr>
        <xdr:cNvPr id="173" name="Прямая со стрелкой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xfrm>
          <a:off x="16425333" y="14732000"/>
          <a:ext cx="1693334" cy="1693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29884</xdr:colOff>
      <xdr:row>129</xdr:row>
      <xdr:rowOff>0</xdr:rowOff>
    </xdr:from>
    <xdr:to>
      <xdr:col>21</xdr:col>
      <xdr:colOff>990600</xdr:colOff>
      <xdr:row>129</xdr:row>
      <xdr:rowOff>1995</xdr:rowOff>
    </xdr:to>
    <xdr:cxnSp macro="">
      <xdr:nvCxnSpPr>
        <xdr:cNvPr id="222" name="Прямая со стрелкой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 flipV="1">
          <a:off x="20845184" y="25361900"/>
          <a:ext cx="1964016" cy="199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535565</xdr:colOff>
      <xdr:row>133</xdr:row>
      <xdr:rowOff>0</xdr:rowOff>
    </xdr:from>
    <xdr:to>
      <xdr:col>21</xdr:col>
      <xdr:colOff>673100</xdr:colOff>
      <xdr:row>133</xdr:row>
      <xdr:rowOff>1579</xdr:rowOff>
    </xdr:to>
    <xdr:cxnSp macro="">
      <xdr:nvCxnSpPr>
        <xdr:cNvPr id="227" name="Прямая со стрелкой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/>
      </xdr:nvCxnSpPr>
      <xdr:spPr>
        <a:xfrm flipV="1">
          <a:off x="22354165" y="26123900"/>
          <a:ext cx="137535" cy="1579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760220</xdr:colOff>
      <xdr:row>134</xdr:row>
      <xdr:rowOff>0</xdr:rowOff>
    </xdr:from>
    <xdr:to>
      <xdr:col>21</xdr:col>
      <xdr:colOff>838200</xdr:colOff>
      <xdr:row>134</xdr:row>
      <xdr:rowOff>12700</xdr:rowOff>
    </xdr:to>
    <xdr:cxnSp macro="">
      <xdr:nvCxnSpPr>
        <xdr:cNvPr id="229" name="Прямая со стрелкой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>
          <a:off x="22578820" y="26314400"/>
          <a:ext cx="77980" cy="127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135</xdr:row>
      <xdr:rowOff>0</xdr:rowOff>
    </xdr:from>
    <xdr:to>
      <xdr:col>23</xdr:col>
      <xdr:colOff>33867</xdr:colOff>
      <xdr:row>135</xdr:row>
      <xdr:rowOff>16933</xdr:rowOff>
    </xdr:to>
    <xdr:cxnSp macro="">
      <xdr:nvCxnSpPr>
        <xdr:cNvPr id="230" name="Прямая со стрелкой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/>
      </xdr:nvCxnSpPr>
      <xdr:spPr>
        <a:xfrm>
          <a:off x="20421600" y="19202400"/>
          <a:ext cx="3031067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135</xdr:row>
      <xdr:rowOff>0</xdr:rowOff>
    </xdr:from>
    <xdr:to>
      <xdr:col>24</xdr:col>
      <xdr:colOff>533006</xdr:colOff>
      <xdr:row>135</xdr:row>
      <xdr:rowOff>2162</xdr:rowOff>
    </xdr:to>
    <xdr:cxnSp macro="">
      <xdr:nvCxnSpPr>
        <xdr:cNvPr id="231" name="Прямая со стрелкой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>
          <a:off x="24417867" y="19202400"/>
          <a:ext cx="533006" cy="216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136</xdr:row>
      <xdr:rowOff>0</xdr:rowOff>
    </xdr:from>
    <xdr:to>
      <xdr:col>24</xdr:col>
      <xdr:colOff>626533</xdr:colOff>
      <xdr:row>136</xdr:row>
      <xdr:rowOff>16933</xdr:rowOff>
    </xdr:to>
    <xdr:cxnSp macro="">
      <xdr:nvCxnSpPr>
        <xdr:cNvPr id="232" name="Прямая со стрелкой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/>
      </xdr:nvCxnSpPr>
      <xdr:spPr>
        <a:xfrm>
          <a:off x="24417867" y="19388667"/>
          <a:ext cx="626533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994578</xdr:colOff>
      <xdr:row>137</xdr:row>
      <xdr:rowOff>0</xdr:rowOff>
    </xdr:from>
    <xdr:to>
      <xdr:col>23</xdr:col>
      <xdr:colOff>33867</xdr:colOff>
      <xdr:row>137</xdr:row>
      <xdr:rowOff>16933</xdr:rowOff>
    </xdr:to>
    <xdr:cxnSp macro="">
      <xdr:nvCxnSpPr>
        <xdr:cNvPr id="233" name="Прямая со стрелкой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>
          <a:off x="22890602" y="28184819"/>
          <a:ext cx="1059048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137</xdr:row>
      <xdr:rowOff>0</xdr:rowOff>
    </xdr:from>
    <xdr:to>
      <xdr:col>24</xdr:col>
      <xdr:colOff>626533</xdr:colOff>
      <xdr:row>137</xdr:row>
      <xdr:rowOff>16933</xdr:rowOff>
    </xdr:to>
    <xdr:cxnSp macro="">
      <xdr:nvCxnSpPr>
        <xdr:cNvPr id="234" name="Прямая со стрелкой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>
          <a:off x="24417867" y="19574933"/>
          <a:ext cx="626533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138</xdr:row>
      <xdr:rowOff>0</xdr:rowOff>
    </xdr:from>
    <xdr:to>
      <xdr:col>24</xdr:col>
      <xdr:colOff>626533</xdr:colOff>
      <xdr:row>138</xdr:row>
      <xdr:rowOff>16933</xdr:rowOff>
    </xdr:to>
    <xdr:cxnSp macro="">
      <xdr:nvCxnSpPr>
        <xdr:cNvPr id="235" name="Прямая со стрелкой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24417867" y="19761200"/>
          <a:ext cx="626533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629810</xdr:colOff>
      <xdr:row>144</xdr:row>
      <xdr:rowOff>19119</xdr:rowOff>
    </xdr:from>
    <xdr:to>
      <xdr:col>18</xdr:col>
      <xdr:colOff>991692</xdr:colOff>
      <xdr:row>144</xdr:row>
      <xdr:rowOff>19121</xdr:rowOff>
    </xdr:to>
    <xdr:cxnSp macro="">
      <xdr:nvCxnSpPr>
        <xdr:cNvPr id="238" name="Прямая со стрелкой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/>
      </xdr:nvCxnSpPr>
      <xdr:spPr>
        <a:xfrm flipV="1">
          <a:off x="18396154" y="27044173"/>
          <a:ext cx="1358764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8466</xdr:colOff>
      <xdr:row>143</xdr:row>
      <xdr:rowOff>185211</xdr:rowOff>
    </xdr:from>
    <xdr:to>
      <xdr:col>20</xdr:col>
      <xdr:colOff>973666</xdr:colOff>
      <xdr:row>144</xdr:row>
      <xdr:rowOff>15876</xdr:rowOff>
    </xdr:to>
    <xdr:cxnSp macro="">
      <xdr:nvCxnSpPr>
        <xdr:cNvPr id="239" name="Прямая со стрелкой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/>
      </xdr:nvCxnSpPr>
      <xdr:spPr>
        <a:xfrm>
          <a:off x="23932091" y="28887211"/>
          <a:ext cx="965200" cy="2116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956733</xdr:colOff>
      <xdr:row>145</xdr:row>
      <xdr:rowOff>12700</xdr:rowOff>
    </xdr:from>
    <xdr:to>
      <xdr:col>21</xdr:col>
      <xdr:colOff>127000</xdr:colOff>
      <xdr:row>145</xdr:row>
      <xdr:rowOff>12702</xdr:rowOff>
    </xdr:to>
    <xdr:cxnSp macro="">
      <xdr:nvCxnSpPr>
        <xdr:cNvPr id="240" name="Прямая со стрелкой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/>
      </xdr:nvCxnSpPr>
      <xdr:spPr>
        <a:xfrm flipV="1">
          <a:off x="21772033" y="28232100"/>
          <a:ext cx="173567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643467</xdr:colOff>
      <xdr:row>147</xdr:row>
      <xdr:rowOff>2</xdr:rowOff>
    </xdr:from>
    <xdr:to>
      <xdr:col>17</xdr:col>
      <xdr:colOff>687385</xdr:colOff>
      <xdr:row>147</xdr:row>
      <xdr:rowOff>15875</xdr:rowOff>
    </xdr:to>
    <xdr:cxnSp macro="">
      <xdr:nvCxnSpPr>
        <xdr:cNvPr id="242" name="Прямая со стрелкой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/>
      </xdr:nvCxnSpPr>
      <xdr:spPr>
        <a:xfrm>
          <a:off x="16200967" y="30543502"/>
          <a:ext cx="43918" cy="1587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643467</xdr:colOff>
      <xdr:row>148</xdr:row>
      <xdr:rowOff>12700</xdr:rowOff>
    </xdr:from>
    <xdr:to>
      <xdr:col>17</xdr:col>
      <xdr:colOff>965200</xdr:colOff>
      <xdr:row>148</xdr:row>
      <xdr:rowOff>16935</xdr:rowOff>
    </xdr:to>
    <xdr:cxnSp macro="">
      <xdr:nvCxnSpPr>
        <xdr:cNvPr id="244" name="Прямая со стрелкой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/>
      </xdr:nvCxnSpPr>
      <xdr:spPr>
        <a:xfrm flipV="1">
          <a:off x="18448867" y="28803600"/>
          <a:ext cx="321733" cy="423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660400</xdr:colOff>
      <xdr:row>149</xdr:row>
      <xdr:rowOff>16935</xdr:rowOff>
    </xdr:from>
    <xdr:to>
      <xdr:col>18</xdr:col>
      <xdr:colOff>279400</xdr:colOff>
      <xdr:row>149</xdr:row>
      <xdr:rowOff>25400</xdr:rowOff>
    </xdr:to>
    <xdr:cxnSp macro="">
      <xdr:nvCxnSpPr>
        <xdr:cNvPr id="246" name="Прямая со стрелкой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/>
      </xdr:nvCxnSpPr>
      <xdr:spPr>
        <a:xfrm>
          <a:off x="18465800" y="28998335"/>
          <a:ext cx="622300" cy="846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925286</xdr:colOff>
      <xdr:row>150</xdr:row>
      <xdr:rowOff>18142</xdr:rowOff>
    </xdr:from>
    <xdr:to>
      <xdr:col>21</xdr:col>
      <xdr:colOff>217714</xdr:colOff>
      <xdr:row>150</xdr:row>
      <xdr:rowOff>18143</xdr:rowOff>
    </xdr:to>
    <xdr:cxnSp macro="">
      <xdr:nvCxnSpPr>
        <xdr:cNvPr id="249" name="Прямая со стрелкой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/>
      </xdr:nvCxnSpPr>
      <xdr:spPr>
        <a:xfrm>
          <a:off x="26089429" y="31822571"/>
          <a:ext cx="290285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889000</xdr:colOff>
      <xdr:row>151</xdr:row>
      <xdr:rowOff>0</xdr:rowOff>
    </xdr:from>
    <xdr:to>
      <xdr:col>20</xdr:col>
      <xdr:colOff>973667</xdr:colOff>
      <xdr:row>151</xdr:row>
      <xdr:rowOff>16934</xdr:rowOff>
    </xdr:to>
    <xdr:cxnSp macro="">
      <xdr:nvCxnSpPr>
        <xdr:cNvPr id="251" name="Прямая со стрелкой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>
          <a:off x="26053143" y="32004000"/>
          <a:ext cx="84667" cy="1693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triangle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</xdr:colOff>
      <xdr:row>153</xdr:row>
      <xdr:rowOff>12700</xdr:rowOff>
    </xdr:from>
    <xdr:to>
      <xdr:col>18</xdr:col>
      <xdr:colOff>241300</xdr:colOff>
      <xdr:row>153</xdr:row>
      <xdr:rowOff>12702</xdr:rowOff>
    </xdr:to>
    <xdr:cxnSp macro="">
      <xdr:nvCxnSpPr>
        <xdr:cNvPr id="252" name="Прямая со стрелкой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/>
      </xdr:nvCxnSpPr>
      <xdr:spPr>
        <a:xfrm flipV="1">
          <a:off x="18846800" y="29756100"/>
          <a:ext cx="2032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230717</xdr:colOff>
      <xdr:row>154</xdr:row>
      <xdr:rowOff>1061</xdr:rowOff>
    </xdr:from>
    <xdr:to>
      <xdr:col>18</xdr:col>
      <xdr:colOff>698500</xdr:colOff>
      <xdr:row>154</xdr:row>
      <xdr:rowOff>15875</xdr:rowOff>
    </xdr:to>
    <xdr:cxnSp macro="">
      <xdr:nvCxnSpPr>
        <xdr:cNvPr id="254" name="Прямая со стрелкой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/>
      </xdr:nvCxnSpPr>
      <xdr:spPr>
        <a:xfrm>
          <a:off x="16661342" y="29909561"/>
          <a:ext cx="467783" cy="1481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579967</xdr:colOff>
      <xdr:row>155</xdr:row>
      <xdr:rowOff>177800</xdr:rowOff>
    </xdr:from>
    <xdr:to>
      <xdr:col>18</xdr:col>
      <xdr:colOff>673100</xdr:colOff>
      <xdr:row>156</xdr:row>
      <xdr:rowOff>2</xdr:rowOff>
    </xdr:to>
    <xdr:cxnSp macro="">
      <xdr:nvCxnSpPr>
        <xdr:cNvPr id="257" name="Прямая со стрелкой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 flipV="1">
          <a:off x="19388667" y="30302200"/>
          <a:ext cx="93133" cy="1270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702733</xdr:colOff>
      <xdr:row>156</xdr:row>
      <xdr:rowOff>182035</xdr:rowOff>
    </xdr:from>
    <xdr:to>
      <xdr:col>18</xdr:col>
      <xdr:colOff>800100</xdr:colOff>
      <xdr:row>157</xdr:row>
      <xdr:rowOff>0</xdr:rowOff>
    </xdr:to>
    <xdr:cxnSp macro="">
      <xdr:nvCxnSpPr>
        <xdr:cNvPr id="261" name="Прямая со стрелкой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/>
      </xdr:nvCxnSpPr>
      <xdr:spPr>
        <a:xfrm>
          <a:off x="19511433" y="30496935"/>
          <a:ext cx="97367" cy="846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159</xdr:row>
      <xdr:rowOff>0</xdr:rowOff>
    </xdr:from>
    <xdr:to>
      <xdr:col>12</xdr:col>
      <xdr:colOff>444500</xdr:colOff>
      <xdr:row>159</xdr:row>
      <xdr:rowOff>0</xdr:rowOff>
    </xdr:to>
    <xdr:cxnSp macro="">
      <xdr:nvCxnSpPr>
        <xdr:cNvPr id="264" name="Прямая со стрелкой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/>
      </xdr:nvCxnSpPr>
      <xdr:spPr>
        <a:xfrm>
          <a:off x="12788900" y="30886400"/>
          <a:ext cx="4445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160</xdr:row>
      <xdr:rowOff>0</xdr:rowOff>
    </xdr:from>
    <xdr:to>
      <xdr:col>12</xdr:col>
      <xdr:colOff>571500</xdr:colOff>
      <xdr:row>160</xdr:row>
      <xdr:rowOff>0</xdr:rowOff>
    </xdr:to>
    <xdr:cxnSp macro="">
      <xdr:nvCxnSpPr>
        <xdr:cNvPr id="267" name="Прямая со стрелкой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/>
      </xdr:nvCxnSpPr>
      <xdr:spPr>
        <a:xfrm>
          <a:off x="15922625" y="31940500"/>
          <a:ext cx="5715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168</xdr:row>
      <xdr:rowOff>0</xdr:rowOff>
    </xdr:from>
    <xdr:to>
      <xdr:col>26</xdr:col>
      <xdr:colOff>33867</xdr:colOff>
      <xdr:row>168</xdr:row>
      <xdr:rowOff>16934</xdr:rowOff>
    </xdr:to>
    <xdr:cxnSp macro="">
      <xdr:nvCxnSpPr>
        <xdr:cNvPr id="269" name="Прямая со стрелкой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/>
      </xdr:nvCxnSpPr>
      <xdr:spPr>
        <a:xfrm>
          <a:off x="24417867" y="25162933"/>
          <a:ext cx="2032000" cy="16934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169</xdr:row>
      <xdr:rowOff>0</xdr:rowOff>
    </xdr:from>
    <xdr:to>
      <xdr:col>27</xdr:col>
      <xdr:colOff>33866</xdr:colOff>
      <xdr:row>169</xdr:row>
      <xdr:rowOff>0</xdr:rowOff>
    </xdr:to>
    <xdr:cxnSp macro="">
      <xdr:nvCxnSpPr>
        <xdr:cNvPr id="272" name="Прямая со стрелкой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/>
      </xdr:nvCxnSpPr>
      <xdr:spPr>
        <a:xfrm>
          <a:off x="24417867" y="25349200"/>
          <a:ext cx="3031066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169</xdr:row>
      <xdr:rowOff>0</xdr:rowOff>
    </xdr:from>
    <xdr:to>
      <xdr:col>32</xdr:col>
      <xdr:colOff>33867</xdr:colOff>
      <xdr:row>169</xdr:row>
      <xdr:rowOff>0</xdr:rowOff>
    </xdr:to>
    <xdr:cxnSp macro="">
      <xdr:nvCxnSpPr>
        <xdr:cNvPr id="274" name="Прямая со стрелкой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/>
      </xdr:nvCxnSpPr>
      <xdr:spPr>
        <a:xfrm>
          <a:off x="28414133" y="25349200"/>
          <a:ext cx="3031067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830036</xdr:colOff>
      <xdr:row>179</xdr:row>
      <xdr:rowOff>367393</xdr:rowOff>
    </xdr:from>
    <xdr:to>
      <xdr:col>31</xdr:col>
      <xdr:colOff>857250</xdr:colOff>
      <xdr:row>180</xdr:row>
      <xdr:rowOff>0</xdr:rowOff>
    </xdr:to>
    <xdr:cxnSp macro="">
      <xdr:nvCxnSpPr>
        <xdr:cNvPr id="277" name="Прямая со стрелкой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/>
      </xdr:nvCxnSpPr>
      <xdr:spPr>
        <a:xfrm>
          <a:off x="27704143" y="34929536"/>
          <a:ext cx="898071" cy="1360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181</xdr:row>
      <xdr:rowOff>0</xdr:rowOff>
    </xdr:from>
    <xdr:to>
      <xdr:col>30</xdr:col>
      <xdr:colOff>816429</xdr:colOff>
      <xdr:row>181</xdr:row>
      <xdr:rowOff>13607</xdr:rowOff>
    </xdr:to>
    <xdr:cxnSp macro="">
      <xdr:nvCxnSpPr>
        <xdr:cNvPr id="280" name="Прямая со стрелкой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/>
      </xdr:nvCxnSpPr>
      <xdr:spPr>
        <a:xfrm>
          <a:off x="26003250" y="35514643"/>
          <a:ext cx="1687286" cy="1360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340169</xdr:colOff>
      <xdr:row>184</xdr:row>
      <xdr:rowOff>0</xdr:rowOff>
    </xdr:from>
    <xdr:to>
      <xdr:col>35</xdr:col>
      <xdr:colOff>530678</xdr:colOff>
      <xdr:row>184</xdr:row>
      <xdr:rowOff>0</xdr:rowOff>
    </xdr:to>
    <xdr:cxnSp macro="">
      <xdr:nvCxnSpPr>
        <xdr:cNvPr id="283" name="Прямая со стрелкой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/>
      </xdr:nvCxnSpPr>
      <xdr:spPr>
        <a:xfrm>
          <a:off x="30697705" y="36467143"/>
          <a:ext cx="1061366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13607</xdr:colOff>
      <xdr:row>185</xdr:row>
      <xdr:rowOff>13607</xdr:rowOff>
    </xdr:from>
    <xdr:to>
      <xdr:col>38</xdr:col>
      <xdr:colOff>13607</xdr:colOff>
      <xdr:row>185</xdr:row>
      <xdr:rowOff>13608</xdr:rowOff>
    </xdr:to>
    <xdr:cxnSp macro="">
      <xdr:nvCxnSpPr>
        <xdr:cNvPr id="285" name="Прямая со стрелкой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/>
      </xdr:nvCxnSpPr>
      <xdr:spPr>
        <a:xfrm flipV="1">
          <a:off x="33147000" y="36861750"/>
          <a:ext cx="870857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12700</xdr:colOff>
      <xdr:row>24</xdr:row>
      <xdr:rowOff>2</xdr:rowOff>
    </xdr:to>
    <xdr:cxnSp macro="">
      <xdr:nvCxnSpPr>
        <xdr:cNvPr id="205" name="Прямая со стрелкой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/>
      </xdr:nvCxnSpPr>
      <xdr:spPr>
        <a:xfrm flipV="1">
          <a:off x="10947400" y="3873500"/>
          <a:ext cx="101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24</xdr:row>
      <xdr:rowOff>2</xdr:rowOff>
    </xdr:from>
    <xdr:to>
      <xdr:col>15</xdr:col>
      <xdr:colOff>0</xdr:colOff>
      <xdr:row>24</xdr:row>
      <xdr:rowOff>12700</xdr:rowOff>
    </xdr:to>
    <xdr:cxnSp macro="">
      <xdr:nvCxnSpPr>
        <xdr:cNvPr id="206" name="Прямая со стрелко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2954000" y="3873502"/>
          <a:ext cx="30099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24</xdr:row>
      <xdr:rowOff>0</xdr:rowOff>
    </xdr:from>
    <xdr:to>
      <xdr:col>18</xdr:col>
      <xdr:colOff>0</xdr:colOff>
      <xdr:row>24</xdr:row>
      <xdr:rowOff>2</xdr:rowOff>
    </xdr:to>
    <xdr:cxnSp macro="">
      <xdr:nvCxnSpPr>
        <xdr:cNvPr id="207" name="Прямая со стрелкой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/>
      </xdr:nvCxnSpPr>
      <xdr:spPr>
        <a:xfrm flipV="1">
          <a:off x="16967200" y="3873500"/>
          <a:ext cx="20066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571500</xdr:colOff>
      <xdr:row>25</xdr:row>
      <xdr:rowOff>0</xdr:rowOff>
    </xdr:from>
    <xdr:to>
      <xdr:col>17</xdr:col>
      <xdr:colOff>12700</xdr:colOff>
      <xdr:row>25</xdr:row>
      <xdr:rowOff>2</xdr:rowOff>
    </xdr:to>
    <xdr:cxnSp macro="">
      <xdr:nvCxnSpPr>
        <xdr:cNvPr id="208" name="Прямая со стрелкой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/>
      </xdr:nvCxnSpPr>
      <xdr:spPr>
        <a:xfrm flipV="1">
          <a:off x="17538700" y="4064000"/>
          <a:ext cx="4445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302733</xdr:colOff>
      <xdr:row>25</xdr:row>
      <xdr:rowOff>189909</xdr:rowOff>
    </xdr:from>
    <xdr:to>
      <xdr:col>15</xdr:col>
      <xdr:colOff>10633</xdr:colOff>
      <xdr:row>25</xdr:row>
      <xdr:rowOff>189911</xdr:rowOff>
    </xdr:to>
    <xdr:cxnSp macro="">
      <xdr:nvCxnSpPr>
        <xdr:cNvPr id="209" name="Прямая со стрелкой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 flipV="1">
          <a:off x="15084942" y="5166537"/>
          <a:ext cx="712086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711200</xdr:colOff>
      <xdr:row>27</xdr:row>
      <xdr:rowOff>0</xdr:rowOff>
    </xdr:from>
    <xdr:to>
      <xdr:col>15</xdr:col>
      <xdr:colOff>12700</xdr:colOff>
      <xdr:row>27</xdr:row>
      <xdr:rowOff>12702</xdr:rowOff>
    </xdr:to>
    <xdr:cxnSp macro="">
      <xdr:nvCxnSpPr>
        <xdr:cNvPr id="210" name="Прямая со стрелкой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 flipV="1">
          <a:off x="13665200" y="4445000"/>
          <a:ext cx="2311400" cy="1270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342900</xdr:colOff>
      <xdr:row>27</xdr:row>
      <xdr:rowOff>2</xdr:rowOff>
    </xdr:to>
    <xdr:cxnSp macro="">
      <xdr:nvCxnSpPr>
        <xdr:cNvPr id="211" name="Прямая со стрелкой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V="1">
          <a:off x="16967200" y="4445000"/>
          <a:ext cx="3429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660400</xdr:colOff>
      <xdr:row>28</xdr:row>
      <xdr:rowOff>12700</xdr:rowOff>
    </xdr:from>
    <xdr:to>
      <xdr:col>15</xdr:col>
      <xdr:colOff>12700</xdr:colOff>
      <xdr:row>28</xdr:row>
      <xdr:rowOff>12702</xdr:rowOff>
    </xdr:to>
    <xdr:cxnSp macro="">
      <xdr:nvCxnSpPr>
        <xdr:cNvPr id="213" name="Прямая со стрелко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 flipV="1">
          <a:off x="14617700" y="4648200"/>
          <a:ext cx="13589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28</xdr:row>
      <xdr:rowOff>2</xdr:rowOff>
    </xdr:from>
    <xdr:to>
      <xdr:col>17</xdr:col>
      <xdr:colOff>25400</xdr:colOff>
      <xdr:row>28</xdr:row>
      <xdr:rowOff>12700</xdr:rowOff>
    </xdr:to>
    <xdr:cxnSp macro="">
      <xdr:nvCxnSpPr>
        <xdr:cNvPr id="214" name="Прямая со стрелкой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16967200" y="4635502"/>
          <a:ext cx="10287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29</xdr:row>
      <xdr:rowOff>2</xdr:rowOff>
    </xdr:from>
    <xdr:to>
      <xdr:col>17</xdr:col>
      <xdr:colOff>25400</xdr:colOff>
      <xdr:row>29</xdr:row>
      <xdr:rowOff>12700</xdr:rowOff>
    </xdr:to>
    <xdr:cxnSp macro="">
      <xdr:nvCxnSpPr>
        <xdr:cNvPr id="215" name="Прямая со стрелкой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/>
      </xdr:nvCxnSpPr>
      <xdr:spPr>
        <a:xfrm>
          <a:off x="16967200" y="4826002"/>
          <a:ext cx="10287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533400</xdr:colOff>
      <xdr:row>30</xdr:row>
      <xdr:rowOff>12700</xdr:rowOff>
    </xdr:from>
    <xdr:to>
      <xdr:col>15</xdr:col>
      <xdr:colOff>0</xdr:colOff>
      <xdr:row>30</xdr:row>
      <xdr:rowOff>12702</xdr:rowOff>
    </xdr:to>
    <xdr:cxnSp macro="">
      <xdr:nvCxnSpPr>
        <xdr:cNvPr id="216" name="Прямая со стрелкой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/>
      </xdr:nvCxnSpPr>
      <xdr:spPr>
        <a:xfrm flipV="1">
          <a:off x="14490700" y="5029200"/>
          <a:ext cx="14732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30</xdr:row>
      <xdr:rowOff>2</xdr:rowOff>
    </xdr:from>
    <xdr:to>
      <xdr:col>17</xdr:col>
      <xdr:colOff>673100</xdr:colOff>
      <xdr:row>30</xdr:row>
      <xdr:rowOff>12700</xdr:rowOff>
    </xdr:to>
    <xdr:cxnSp macro="">
      <xdr:nvCxnSpPr>
        <xdr:cNvPr id="217" name="Прямая со стрелкой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/>
      </xdr:nvCxnSpPr>
      <xdr:spPr>
        <a:xfrm>
          <a:off x="16967200" y="5016502"/>
          <a:ext cx="16764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711200</xdr:colOff>
      <xdr:row>31</xdr:row>
      <xdr:rowOff>0</xdr:rowOff>
    </xdr:from>
    <xdr:to>
      <xdr:col>14</xdr:col>
      <xdr:colOff>990600</xdr:colOff>
      <xdr:row>31</xdr:row>
      <xdr:rowOff>2</xdr:rowOff>
    </xdr:to>
    <xdr:cxnSp macro="">
      <xdr:nvCxnSpPr>
        <xdr:cNvPr id="218" name="Прямая со стрелкой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/>
      </xdr:nvCxnSpPr>
      <xdr:spPr>
        <a:xfrm flipV="1">
          <a:off x="13665200" y="5207000"/>
          <a:ext cx="228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31</xdr:row>
      <xdr:rowOff>0</xdr:rowOff>
    </xdr:from>
    <xdr:to>
      <xdr:col>17</xdr:col>
      <xdr:colOff>25400</xdr:colOff>
      <xdr:row>31</xdr:row>
      <xdr:rowOff>2</xdr:rowOff>
    </xdr:to>
    <xdr:cxnSp macro="">
      <xdr:nvCxnSpPr>
        <xdr:cNvPr id="256" name="Прямая со стрелкой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/>
      </xdr:nvCxnSpPr>
      <xdr:spPr>
        <a:xfrm flipV="1">
          <a:off x="16967200" y="5207000"/>
          <a:ext cx="10287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711200</xdr:colOff>
      <xdr:row>32</xdr:row>
      <xdr:rowOff>12700</xdr:rowOff>
    </xdr:from>
    <xdr:to>
      <xdr:col>17</xdr:col>
      <xdr:colOff>749300</xdr:colOff>
      <xdr:row>32</xdr:row>
      <xdr:rowOff>12702</xdr:rowOff>
    </xdr:to>
    <xdr:cxnSp macro="">
      <xdr:nvCxnSpPr>
        <xdr:cNvPr id="263" name="Прямая со стрелкой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/>
      </xdr:nvCxnSpPr>
      <xdr:spPr>
        <a:xfrm flipV="1">
          <a:off x="17678400" y="5410200"/>
          <a:ext cx="10414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711200</xdr:colOff>
      <xdr:row>33</xdr:row>
      <xdr:rowOff>0</xdr:rowOff>
    </xdr:from>
    <xdr:to>
      <xdr:col>15</xdr:col>
      <xdr:colOff>0</xdr:colOff>
      <xdr:row>33</xdr:row>
      <xdr:rowOff>2</xdr:rowOff>
    </xdr:to>
    <xdr:cxnSp macro="">
      <xdr:nvCxnSpPr>
        <xdr:cNvPr id="265" name="Прямая со стрелкой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/>
      </xdr:nvCxnSpPr>
      <xdr:spPr>
        <a:xfrm flipV="1">
          <a:off x="13485037" y="6512442"/>
          <a:ext cx="2301358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14768</xdr:colOff>
      <xdr:row>34</xdr:row>
      <xdr:rowOff>14767</xdr:rowOff>
    </xdr:from>
    <xdr:to>
      <xdr:col>14</xdr:col>
      <xdr:colOff>989419</xdr:colOff>
      <xdr:row>34</xdr:row>
      <xdr:rowOff>14767</xdr:rowOff>
    </xdr:to>
    <xdr:cxnSp macro="">
      <xdr:nvCxnSpPr>
        <xdr:cNvPr id="266" name="Прямая со стрелкой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/>
      </xdr:nvCxnSpPr>
      <xdr:spPr>
        <a:xfrm>
          <a:off x="14796977" y="6719186"/>
          <a:ext cx="974651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736600</xdr:colOff>
      <xdr:row>35</xdr:row>
      <xdr:rowOff>12700</xdr:rowOff>
    </xdr:from>
    <xdr:to>
      <xdr:col>15</xdr:col>
      <xdr:colOff>0</xdr:colOff>
      <xdr:row>35</xdr:row>
      <xdr:rowOff>12702</xdr:rowOff>
    </xdr:to>
    <xdr:cxnSp macro="">
      <xdr:nvCxnSpPr>
        <xdr:cNvPr id="268" name="Прямая со стрелкой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/>
      </xdr:nvCxnSpPr>
      <xdr:spPr>
        <a:xfrm flipV="1">
          <a:off x="13690600" y="5981700"/>
          <a:ext cx="22733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35</xdr:row>
      <xdr:rowOff>0</xdr:rowOff>
    </xdr:from>
    <xdr:to>
      <xdr:col>17</xdr:col>
      <xdr:colOff>685800</xdr:colOff>
      <xdr:row>35</xdr:row>
      <xdr:rowOff>2</xdr:rowOff>
    </xdr:to>
    <xdr:cxnSp macro="">
      <xdr:nvCxnSpPr>
        <xdr:cNvPr id="270" name="Прямая со стрелкой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/>
      </xdr:nvCxnSpPr>
      <xdr:spPr>
        <a:xfrm flipV="1">
          <a:off x="16967200" y="5969000"/>
          <a:ext cx="16891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673100</xdr:colOff>
      <xdr:row>36</xdr:row>
      <xdr:rowOff>12700</xdr:rowOff>
    </xdr:from>
    <xdr:to>
      <xdr:col>15</xdr:col>
      <xdr:colOff>12700</xdr:colOff>
      <xdr:row>36</xdr:row>
      <xdr:rowOff>12702</xdr:rowOff>
    </xdr:to>
    <xdr:cxnSp macro="">
      <xdr:nvCxnSpPr>
        <xdr:cNvPr id="271" name="Прямая со стрелкой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CxnSpPr/>
      </xdr:nvCxnSpPr>
      <xdr:spPr>
        <a:xfrm flipV="1">
          <a:off x="14630400" y="6172200"/>
          <a:ext cx="13462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723900</xdr:colOff>
      <xdr:row>36</xdr:row>
      <xdr:rowOff>2</xdr:rowOff>
    </xdr:to>
    <xdr:cxnSp macro="">
      <xdr:nvCxnSpPr>
        <xdr:cNvPr id="273" name="Прямая со стрелкой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/>
      </xdr:nvCxnSpPr>
      <xdr:spPr>
        <a:xfrm flipV="1">
          <a:off x="16967200" y="6159500"/>
          <a:ext cx="7239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673100</xdr:colOff>
      <xdr:row>37</xdr:row>
      <xdr:rowOff>12700</xdr:rowOff>
    </xdr:from>
    <xdr:to>
      <xdr:col>15</xdr:col>
      <xdr:colOff>12700</xdr:colOff>
      <xdr:row>37</xdr:row>
      <xdr:rowOff>12702</xdr:rowOff>
    </xdr:to>
    <xdr:cxnSp macro="">
      <xdr:nvCxnSpPr>
        <xdr:cNvPr id="275" name="Прямая со стрелкой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/>
      </xdr:nvCxnSpPr>
      <xdr:spPr>
        <a:xfrm flipV="1">
          <a:off x="14630400" y="6362700"/>
          <a:ext cx="13462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37</xdr:row>
      <xdr:rowOff>2</xdr:rowOff>
    </xdr:from>
    <xdr:to>
      <xdr:col>17</xdr:col>
      <xdr:colOff>12700</xdr:colOff>
      <xdr:row>37</xdr:row>
      <xdr:rowOff>12700</xdr:rowOff>
    </xdr:to>
    <xdr:cxnSp macro="">
      <xdr:nvCxnSpPr>
        <xdr:cNvPr id="276" name="Прямая со стрелкой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/>
      </xdr:nvCxnSpPr>
      <xdr:spPr>
        <a:xfrm>
          <a:off x="16967200" y="6350002"/>
          <a:ext cx="10160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38</xdr:row>
      <xdr:rowOff>0</xdr:rowOff>
    </xdr:from>
    <xdr:to>
      <xdr:col>15</xdr:col>
      <xdr:colOff>12700</xdr:colOff>
      <xdr:row>38</xdr:row>
      <xdr:rowOff>2</xdr:rowOff>
    </xdr:to>
    <xdr:cxnSp macro="">
      <xdr:nvCxnSpPr>
        <xdr:cNvPr id="278" name="Прямая со стрелкой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/>
      </xdr:nvCxnSpPr>
      <xdr:spPr>
        <a:xfrm flipV="1">
          <a:off x="14960600" y="6540500"/>
          <a:ext cx="101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</xdr:row>
      <xdr:rowOff>0</xdr:rowOff>
    </xdr:from>
    <xdr:to>
      <xdr:col>17</xdr:col>
      <xdr:colOff>12700</xdr:colOff>
      <xdr:row>38</xdr:row>
      <xdr:rowOff>2</xdr:rowOff>
    </xdr:to>
    <xdr:cxnSp macro="">
      <xdr:nvCxnSpPr>
        <xdr:cNvPr id="279" name="Прямая со стрелкой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/>
      </xdr:nvCxnSpPr>
      <xdr:spPr>
        <a:xfrm flipV="1">
          <a:off x="16967200" y="6540500"/>
          <a:ext cx="101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355600</xdr:colOff>
      <xdr:row>39</xdr:row>
      <xdr:rowOff>2</xdr:rowOff>
    </xdr:from>
    <xdr:to>
      <xdr:col>15</xdr:col>
      <xdr:colOff>14768</xdr:colOff>
      <xdr:row>39</xdr:row>
      <xdr:rowOff>14768</xdr:rowOff>
    </xdr:to>
    <xdr:cxnSp macro="">
      <xdr:nvCxnSpPr>
        <xdr:cNvPr id="281" name="Прямая со стрелкой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/>
      </xdr:nvCxnSpPr>
      <xdr:spPr>
        <a:xfrm>
          <a:off x="14133623" y="7664304"/>
          <a:ext cx="1667540" cy="147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544032</xdr:colOff>
      <xdr:row>40</xdr:row>
      <xdr:rowOff>2</xdr:rowOff>
    </xdr:from>
    <xdr:to>
      <xdr:col>14</xdr:col>
      <xdr:colOff>974651</xdr:colOff>
      <xdr:row>40</xdr:row>
      <xdr:rowOff>14768</xdr:rowOff>
    </xdr:to>
    <xdr:cxnSp macro="">
      <xdr:nvCxnSpPr>
        <xdr:cNvPr id="282" name="Прямая со стрелкой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/>
      </xdr:nvCxnSpPr>
      <xdr:spPr>
        <a:xfrm>
          <a:off x="14322055" y="7856281"/>
          <a:ext cx="1434805" cy="147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711200</xdr:colOff>
      <xdr:row>42</xdr:row>
      <xdr:rowOff>14767</xdr:rowOff>
    </xdr:from>
    <xdr:to>
      <xdr:col>15</xdr:col>
      <xdr:colOff>0</xdr:colOff>
      <xdr:row>42</xdr:row>
      <xdr:rowOff>25402</xdr:rowOff>
    </xdr:to>
    <xdr:cxnSp macro="">
      <xdr:nvCxnSpPr>
        <xdr:cNvPr id="284" name="Прямая со стрелкой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/>
      </xdr:nvCxnSpPr>
      <xdr:spPr>
        <a:xfrm flipV="1">
          <a:off x="13485037" y="8255000"/>
          <a:ext cx="2301358" cy="10635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711200</xdr:colOff>
      <xdr:row>43</xdr:row>
      <xdr:rowOff>0</xdr:rowOff>
    </xdr:from>
    <xdr:to>
      <xdr:col>14</xdr:col>
      <xdr:colOff>989419</xdr:colOff>
      <xdr:row>43</xdr:row>
      <xdr:rowOff>12702</xdr:rowOff>
    </xdr:to>
    <xdr:cxnSp macro="">
      <xdr:nvCxnSpPr>
        <xdr:cNvPr id="286" name="Прямая со стрелкой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/>
      </xdr:nvCxnSpPr>
      <xdr:spPr>
        <a:xfrm flipV="1">
          <a:off x="13485037" y="8432209"/>
          <a:ext cx="2286591" cy="1270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44</xdr:row>
      <xdr:rowOff>12700</xdr:rowOff>
    </xdr:from>
    <xdr:to>
      <xdr:col>15</xdr:col>
      <xdr:colOff>0</xdr:colOff>
      <xdr:row>44</xdr:row>
      <xdr:rowOff>12702</xdr:rowOff>
    </xdr:to>
    <xdr:cxnSp macro="">
      <xdr:nvCxnSpPr>
        <xdr:cNvPr id="287" name="Прямая со стрелкой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/>
      </xdr:nvCxnSpPr>
      <xdr:spPr>
        <a:xfrm flipV="1">
          <a:off x="14528800" y="7505700"/>
          <a:ext cx="14351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44</xdr:row>
      <xdr:rowOff>0</xdr:rowOff>
    </xdr:from>
    <xdr:to>
      <xdr:col>17</xdr:col>
      <xdr:colOff>25400</xdr:colOff>
      <xdr:row>44</xdr:row>
      <xdr:rowOff>2</xdr:rowOff>
    </xdr:to>
    <xdr:cxnSp macro="">
      <xdr:nvCxnSpPr>
        <xdr:cNvPr id="288" name="Прямая со стрелкой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/>
      </xdr:nvCxnSpPr>
      <xdr:spPr>
        <a:xfrm flipV="1">
          <a:off x="16967200" y="7493000"/>
          <a:ext cx="10287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723900</xdr:colOff>
      <xdr:row>45</xdr:row>
      <xdr:rowOff>25400</xdr:rowOff>
    </xdr:from>
    <xdr:to>
      <xdr:col>15</xdr:col>
      <xdr:colOff>0</xdr:colOff>
      <xdr:row>45</xdr:row>
      <xdr:rowOff>25402</xdr:rowOff>
    </xdr:to>
    <xdr:cxnSp macro="">
      <xdr:nvCxnSpPr>
        <xdr:cNvPr id="289" name="Прямая со стрелкой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/>
      </xdr:nvCxnSpPr>
      <xdr:spPr>
        <a:xfrm flipV="1">
          <a:off x="14681200" y="7696200"/>
          <a:ext cx="12827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45</xdr:row>
      <xdr:rowOff>0</xdr:rowOff>
    </xdr:from>
    <xdr:to>
      <xdr:col>17</xdr:col>
      <xdr:colOff>0</xdr:colOff>
      <xdr:row>45</xdr:row>
      <xdr:rowOff>2</xdr:rowOff>
    </xdr:to>
    <xdr:cxnSp macro="">
      <xdr:nvCxnSpPr>
        <xdr:cNvPr id="290" name="Прямая со стрелкой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/>
      </xdr:nvCxnSpPr>
      <xdr:spPr>
        <a:xfrm flipV="1">
          <a:off x="16967200" y="7670800"/>
          <a:ext cx="10033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647700</xdr:colOff>
      <xdr:row>46</xdr:row>
      <xdr:rowOff>12700</xdr:rowOff>
    </xdr:from>
    <xdr:to>
      <xdr:col>14</xdr:col>
      <xdr:colOff>990600</xdr:colOff>
      <xdr:row>46</xdr:row>
      <xdr:rowOff>12702</xdr:rowOff>
    </xdr:to>
    <xdr:cxnSp macro="">
      <xdr:nvCxnSpPr>
        <xdr:cNvPr id="291" name="Прямая со стрелкой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/>
      </xdr:nvCxnSpPr>
      <xdr:spPr>
        <a:xfrm flipV="1">
          <a:off x="15608300" y="7874000"/>
          <a:ext cx="3429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723900</xdr:colOff>
      <xdr:row>47</xdr:row>
      <xdr:rowOff>12700</xdr:rowOff>
    </xdr:from>
    <xdr:to>
      <xdr:col>15</xdr:col>
      <xdr:colOff>0</xdr:colOff>
      <xdr:row>47</xdr:row>
      <xdr:rowOff>12702</xdr:rowOff>
    </xdr:to>
    <xdr:cxnSp macro="">
      <xdr:nvCxnSpPr>
        <xdr:cNvPr id="292" name="Прямая со стрелкой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/>
      </xdr:nvCxnSpPr>
      <xdr:spPr>
        <a:xfrm flipV="1">
          <a:off x="13677900" y="8064500"/>
          <a:ext cx="22860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47</xdr:row>
      <xdr:rowOff>2</xdr:rowOff>
    </xdr:from>
    <xdr:to>
      <xdr:col>17</xdr:col>
      <xdr:colOff>673100</xdr:colOff>
      <xdr:row>47</xdr:row>
      <xdr:rowOff>12700</xdr:rowOff>
    </xdr:to>
    <xdr:cxnSp macro="">
      <xdr:nvCxnSpPr>
        <xdr:cNvPr id="293" name="Прямая со стрелкой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/>
      </xdr:nvCxnSpPr>
      <xdr:spPr>
        <a:xfrm>
          <a:off x="16967200" y="8051802"/>
          <a:ext cx="1676400" cy="1269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774700</xdr:colOff>
      <xdr:row>48</xdr:row>
      <xdr:rowOff>12700</xdr:rowOff>
    </xdr:from>
    <xdr:to>
      <xdr:col>11</xdr:col>
      <xdr:colOff>12700</xdr:colOff>
      <xdr:row>48</xdr:row>
      <xdr:rowOff>12702</xdr:rowOff>
    </xdr:to>
    <xdr:cxnSp macro="">
      <xdr:nvCxnSpPr>
        <xdr:cNvPr id="294" name="Прямая со стрелкой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/>
      </xdr:nvCxnSpPr>
      <xdr:spPr>
        <a:xfrm flipV="1">
          <a:off x="13487400" y="11074400"/>
          <a:ext cx="1447800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344715</xdr:colOff>
      <xdr:row>93</xdr:row>
      <xdr:rowOff>181428</xdr:rowOff>
    </xdr:from>
    <xdr:to>
      <xdr:col>18</xdr:col>
      <xdr:colOff>190500</xdr:colOff>
      <xdr:row>94</xdr:row>
      <xdr:rowOff>0</xdr:rowOff>
    </xdr:to>
    <xdr:cxnSp macro="">
      <xdr:nvCxnSpPr>
        <xdr:cNvPr id="253" name="Прямая со стрелкой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/>
      </xdr:nvCxnSpPr>
      <xdr:spPr>
        <a:xfrm>
          <a:off x="18150115" y="18685328"/>
          <a:ext cx="849085" cy="907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643467</xdr:colOff>
      <xdr:row>155</xdr:row>
      <xdr:rowOff>0</xdr:rowOff>
    </xdr:from>
    <xdr:to>
      <xdr:col>18</xdr:col>
      <xdr:colOff>292100</xdr:colOff>
      <xdr:row>155</xdr:row>
      <xdr:rowOff>2</xdr:rowOff>
    </xdr:to>
    <xdr:cxnSp macro="">
      <xdr:nvCxnSpPr>
        <xdr:cNvPr id="295" name="Прямая со стрелкой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/>
      </xdr:nvCxnSpPr>
      <xdr:spPr>
        <a:xfrm flipV="1">
          <a:off x="18448867" y="30124400"/>
          <a:ext cx="651933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698500</xdr:colOff>
      <xdr:row>95</xdr:row>
      <xdr:rowOff>0</xdr:rowOff>
    </xdr:from>
    <xdr:to>
      <xdr:col>18</xdr:col>
      <xdr:colOff>762000</xdr:colOff>
      <xdr:row>95</xdr:row>
      <xdr:rowOff>25400</xdr:rowOff>
    </xdr:to>
    <xdr:cxnSp macro="">
      <xdr:nvCxnSpPr>
        <xdr:cNvPr id="297" name="Прямая со стрелкой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/>
      </xdr:nvCxnSpPr>
      <xdr:spPr>
        <a:xfrm flipV="1">
          <a:off x="19507200" y="18884900"/>
          <a:ext cx="63500" cy="254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56</xdr:row>
      <xdr:rowOff>2</xdr:rowOff>
    </xdr:from>
    <xdr:to>
      <xdr:col>12</xdr:col>
      <xdr:colOff>857250</xdr:colOff>
      <xdr:row>56</xdr:row>
      <xdr:rowOff>2</xdr:rowOff>
    </xdr:to>
    <xdr:cxnSp macro="">
      <xdr:nvCxnSpPr>
        <xdr:cNvPr id="212" name="Прямая со стрелко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1191875" y="13970002"/>
          <a:ext cx="85725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51</xdr:row>
      <xdr:rowOff>0</xdr:rowOff>
    </xdr:from>
    <xdr:to>
      <xdr:col>15</xdr:col>
      <xdr:colOff>0</xdr:colOff>
      <xdr:row>51</xdr:row>
      <xdr:rowOff>0</xdr:rowOff>
    </xdr:to>
    <xdr:cxnSp macro="">
      <xdr:nvCxnSpPr>
        <xdr:cNvPr id="219" name="Прямая со стрелкой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/>
      </xdr:nvCxnSpPr>
      <xdr:spPr>
        <a:xfrm>
          <a:off x="11191875" y="12652375"/>
          <a:ext cx="2619375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15875</xdr:colOff>
      <xdr:row>52</xdr:row>
      <xdr:rowOff>15875</xdr:rowOff>
    </xdr:from>
    <xdr:to>
      <xdr:col>16</xdr:col>
      <xdr:colOff>508000</xdr:colOff>
      <xdr:row>52</xdr:row>
      <xdr:rowOff>15875</xdr:rowOff>
    </xdr:to>
    <xdr:cxnSp macro="">
      <xdr:nvCxnSpPr>
        <xdr:cNvPr id="245" name="Прямая со стрелкой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/>
      </xdr:nvCxnSpPr>
      <xdr:spPr>
        <a:xfrm>
          <a:off x="14700250" y="12858750"/>
          <a:ext cx="492125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444500</xdr:colOff>
      <xdr:row>129</xdr:row>
      <xdr:rowOff>0</xdr:rowOff>
    </xdr:from>
    <xdr:to>
      <xdr:col>19</xdr:col>
      <xdr:colOff>30816</xdr:colOff>
      <xdr:row>129</xdr:row>
      <xdr:rowOff>936</xdr:rowOff>
    </xdr:to>
    <xdr:cxnSp macro="">
      <xdr:nvCxnSpPr>
        <xdr:cNvPr id="262" name="Прямая со стрелкой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/>
      </xdr:nvCxnSpPr>
      <xdr:spPr>
        <a:xfrm>
          <a:off x="16002000" y="25336500"/>
          <a:ext cx="1332566" cy="93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114300</xdr:colOff>
      <xdr:row>0</xdr:row>
      <xdr:rowOff>114300</xdr:rowOff>
    </xdr:from>
    <xdr:to>
      <xdr:col>41</xdr:col>
      <xdr:colOff>387350</xdr:colOff>
      <xdr:row>4</xdr:row>
      <xdr:rowOff>323850</xdr:rowOff>
    </xdr:to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28841700" y="114300"/>
          <a:ext cx="4806950" cy="3238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400" b="1">
              <a:latin typeface="Times New Roman" panose="02020603050405020304" pitchFamily="18" charset="0"/>
              <a:cs typeface="Times New Roman" panose="02020603050405020304" pitchFamily="18" charset="0"/>
            </a:rPr>
            <a:t>УТВЕРЖДАЮ:</a:t>
          </a:r>
        </a:p>
        <a:p>
          <a:r>
            <a:rPr lang="ru-RU" sz="2400" b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24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24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24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 </a:t>
          </a:r>
          <a:endParaRPr lang="ru-RU" sz="2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140</xdr:row>
      <xdr:rowOff>0</xdr:rowOff>
    </xdr:from>
    <xdr:to>
      <xdr:col>27</xdr:col>
      <xdr:colOff>0</xdr:colOff>
      <xdr:row>140</xdr:row>
      <xdr:rowOff>15301</xdr:rowOff>
    </xdr:to>
    <xdr:cxnSp macro="">
      <xdr:nvCxnSpPr>
        <xdr:cNvPr id="260" name="Прямая со стрелкой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/>
      </xdr:nvCxnSpPr>
      <xdr:spPr>
        <a:xfrm>
          <a:off x="24925663" y="28919277"/>
          <a:ext cx="3029638" cy="1530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140</xdr:row>
      <xdr:rowOff>0</xdr:rowOff>
    </xdr:from>
    <xdr:to>
      <xdr:col>31</xdr:col>
      <xdr:colOff>1009879</xdr:colOff>
      <xdr:row>140</xdr:row>
      <xdr:rowOff>15301</xdr:rowOff>
    </xdr:to>
    <xdr:cxnSp macro="">
      <xdr:nvCxnSpPr>
        <xdr:cNvPr id="300" name="Прямая со стрелкой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/>
      </xdr:nvCxnSpPr>
      <xdr:spPr>
        <a:xfrm>
          <a:off x="29975060" y="28919277"/>
          <a:ext cx="3029638" cy="1530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140</xdr:row>
      <xdr:rowOff>0</xdr:rowOff>
    </xdr:from>
    <xdr:to>
      <xdr:col>33</xdr:col>
      <xdr:colOff>994579</xdr:colOff>
      <xdr:row>140</xdr:row>
      <xdr:rowOff>0</xdr:rowOff>
    </xdr:to>
    <xdr:cxnSp macro="">
      <xdr:nvCxnSpPr>
        <xdr:cNvPr id="301" name="Прямая со стрелкой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/>
      </xdr:nvCxnSpPr>
      <xdr:spPr>
        <a:xfrm>
          <a:off x="34014578" y="28919277"/>
          <a:ext cx="994579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397831</xdr:colOff>
      <xdr:row>98</xdr:row>
      <xdr:rowOff>0</xdr:rowOff>
    </xdr:from>
    <xdr:to>
      <xdr:col>21</xdr:col>
      <xdr:colOff>688554</xdr:colOff>
      <xdr:row>98</xdr:row>
      <xdr:rowOff>2</xdr:rowOff>
    </xdr:to>
    <xdr:cxnSp macro="">
      <xdr:nvCxnSpPr>
        <xdr:cNvPr id="302" name="Прямая со стрелкой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/>
      </xdr:nvCxnSpPr>
      <xdr:spPr>
        <a:xfrm flipV="1">
          <a:off x="21283976" y="22309157"/>
          <a:ext cx="1300602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130</xdr:row>
      <xdr:rowOff>0</xdr:rowOff>
    </xdr:from>
    <xdr:to>
      <xdr:col>19</xdr:col>
      <xdr:colOff>0</xdr:colOff>
      <xdr:row>130</xdr:row>
      <xdr:rowOff>0</xdr:rowOff>
    </xdr:to>
    <xdr:cxnSp macro="">
      <xdr:nvCxnSpPr>
        <xdr:cNvPr id="223" name="Прямая со стрелкой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>
          <a:off x="18824222" y="25047222"/>
          <a:ext cx="1001889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130</xdr:row>
      <xdr:rowOff>0</xdr:rowOff>
    </xdr:from>
    <xdr:to>
      <xdr:col>23</xdr:col>
      <xdr:colOff>0</xdr:colOff>
      <xdr:row>130</xdr:row>
      <xdr:rowOff>14111</xdr:rowOff>
    </xdr:to>
    <xdr:cxnSp macro="">
      <xdr:nvCxnSpPr>
        <xdr:cNvPr id="225" name="Прямая со стрелкой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>
          <a:off x="20828000" y="25047222"/>
          <a:ext cx="3005667" cy="1411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279400</xdr:colOff>
      <xdr:row>132</xdr:row>
      <xdr:rowOff>25400</xdr:rowOff>
    </xdr:from>
    <xdr:to>
      <xdr:col>21</xdr:col>
      <xdr:colOff>406400</xdr:colOff>
      <xdr:row>132</xdr:row>
      <xdr:rowOff>25400</xdr:rowOff>
    </xdr:to>
    <xdr:cxnSp macro="">
      <xdr:nvCxnSpPr>
        <xdr:cNvPr id="314" name="Прямая со стрелкой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/>
      </xdr:nvCxnSpPr>
      <xdr:spPr>
        <a:xfrm>
          <a:off x="22098000" y="25958800"/>
          <a:ext cx="1270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14111</xdr:colOff>
      <xdr:row>136</xdr:row>
      <xdr:rowOff>14111</xdr:rowOff>
    </xdr:from>
    <xdr:to>
      <xdr:col>23</xdr:col>
      <xdr:colOff>33867</xdr:colOff>
      <xdr:row>136</xdr:row>
      <xdr:rowOff>16933</xdr:rowOff>
    </xdr:to>
    <xdr:cxnSp macro="">
      <xdr:nvCxnSpPr>
        <xdr:cNvPr id="315" name="Прямая со стрелкой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/>
      </xdr:nvCxnSpPr>
      <xdr:spPr>
        <a:xfrm>
          <a:off x="22845889" y="26246667"/>
          <a:ext cx="1021645" cy="282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139</xdr:row>
      <xdr:rowOff>0</xdr:rowOff>
    </xdr:from>
    <xdr:to>
      <xdr:col>24</xdr:col>
      <xdr:colOff>626533</xdr:colOff>
      <xdr:row>139</xdr:row>
      <xdr:rowOff>16933</xdr:rowOff>
    </xdr:to>
    <xdr:cxnSp macro="">
      <xdr:nvCxnSpPr>
        <xdr:cNvPr id="320" name="Прямая со стрелкой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/>
      </xdr:nvCxnSpPr>
      <xdr:spPr>
        <a:xfrm>
          <a:off x="24835556" y="27022778"/>
          <a:ext cx="626533" cy="1693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177</xdr:row>
      <xdr:rowOff>380998</xdr:rowOff>
    </xdr:from>
    <xdr:to>
      <xdr:col>31</xdr:col>
      <xdr:colOff>0</xdr:colOff>
      <xdr:row>178</xdr:row>
      <xdr:rowOff>0</xdr:rowOff>
    </xdr:to>
    <xdr:cxnSp macro="">
      <xdr:nvCxnSpPr>
        <xdr:cNvPr id="221" name="Прямая со стрелкой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>
          <a:off x="26202409" y="34359271"/>
          <a:ext cx="1766455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149678</xdr:colOff>
      <xdr:row>186</xdr:row>
      <xdr:rowOff>13607</xdr:rowOff>
    </xdr:from>
    <xdr:to>
      <xdr:col>37</xdr:col>
      <xdr:colOff>707571</xdr:colOff>
      <xdr:row>186</xdr:row>
      <xdr:rowOff>13607</xdr:rowOff>
    </xdr:to>
    <xdr:cxnSp macro="">
      <xdr:nvCxnSpPr>
        <xdr:cNvPr id="228" name="Прямая со стрелкой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/>
      </xdr:nvCxnSpPr>
      <xdr:spPr>
        <a:xfrm>
          <a:off x="33283071" y="37052250"/>
          <a:ext cx="557893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163286</xdr:colOff>
      <xdr:row>186</xdr:row>
      <xdr:rowOff>176893</xdr:rowOff>
    </xdr:from>
    <xdr:to>
      <xdr:col>37</xdr:col>
      <xdr:colOff>721178</xdr:colOff>
      <xdr:row>186</xdr:row>
      <xdr:rowOff>190500</xdr:rowOff>
    </xdr:to>
    <xdr:cxnSp macro="">
      <xdr:nvCxnSpPr>
        <xdr:cNvPr id="236" name="Прямая со стрелкой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>
          <a:off x="33296679" y="37215536"/>
          <a:ext cx="557892" cy="1360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140</xdr:row>
      <xdr:rowOff>0</xdr:rowOff>
    </xdr:from>
    <xdr:to>
      <xdr:col>35</xdr:col>
      <xdr:colOff>994579</xdr:colOff>
      <xdr:row>140</xdr:row>
      <xdr:rowOff>0</xdr:rowOff>
    </xdr:to>
    <xdr:cxnSp macro="">
      <xdr:nvCxnSpPr>
        <xdr:cNvPr id="321" name="Прямая со стрелкой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/>
      </xdr:nvCxnSpPr>
      <xdr:spPr>
        <a:xfrm>
          <a:off x="29486679" y="26751643"/>
          <a:ext cx="880279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609600</xdr:colOff>
      <xdr:row>64</xdr:row>
      <xdr:rowOff>12700</xdr:rowOff>
    </xdr:from>
    <xdr:to>
      <xdr:col>15</xdr:col>
      <xdr:colOff>12700</xdr:colOff>
      <xdr:row>64</xdr:row>
      <xdr:rowOff>12700</xdr:rowOff>
    </xdr:to>
    <xdr:cxnSp macro="">
      <xdr:nvCxnSpPr>
        <xdr:cNvPr id="226" name="Прямая со стрелкой 225">
          <a:extLst>
            <a:ext uri="{FF2B5EF4-FFF2-40B4-BE49-F238E27FC236}">
              <a16:creationId xmlns:a16="http://schemas.microsoft.com/office/drawing/2014/main" id="{34CCBF26-7CF2-6E45-BF45-AF1A1860D83A}"/>
            </a:ext>
          </a:extLst>
        </xdr:cNvPr>
        <xdr:cNvCxnSpPr/>
      </xdr:nvCxnSpPr>
      <xdr:spPr>
        <a:xfrm>
          <a:off x="14401800" y="13042900"/>
          <a:ext cx="1409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794449</xdr:colOff>
      <xdr:row>65</xdr:row>
      <xdr:rowOff>13956</xdr:rowOff>
    </xdr:from>
    <xdr:to>
      <xdr:col>14</xdr:col>
      <xdr:colOff>976923</xdr:colOff>
      <xdr:row>65</xdr:row>
      <xdr:rowOff>13956</xdr:rowOff>
    </xdr:to>
    <xdr:cxnSp macro="">
      <xdr:nvCxnSpPr>
        <xdr:cNvPr id="296" name="Прямая со стрелкой 295">
          <a:extLst>
            <a:ext uri="{FF2B5EF4-FFF2-40B4-BE49-F238E27FC236}">
              <a16:creationId xmlns:a16="http://schemas.microsoft.com/office/drawing/2014/main" id="{3EB7BDA5-88A2-7C46-A301-B81FC8644DF9}"/>
            </a:ext>
          </a:extLst>
        </xdr:cNvPr>
        <xdr:cNvCxnSpPr/>
      </xdr:nvCxnSpPr>
      <xdr:spPr>
        <a:xfrm>
          <a:off x="14586649" y="14250656"/>
          <a:ext cx="118577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181428</xdr:colOff>
      <xdr:row>65</xdr:row>
      <xdr:rowOff>0</xdr:rowOff>
    </xdr:to>
    <xdr:cxnSp macro="">
      <xdr:nvCxnSpPr>
        <xdr:cNvPr id="323" name="Прямая со стрелкой 322">
          <a:extLst>
            <a:ext uri="{FF2B5EF4-FFF2-40B4-BE49-F238E27FC236}">
              <a16:creationId xmlns:a16="http://schemas.microsoft.com/office/drawing/2014/main" id="{ECD61505-C992-AF48-AF63-00F1D696E0CE}"/>
            </a:ext>
          </a:extLst>
        </xdr:cNvPr>
        <xdr:cNvCxnSpPr/>
      </xdr:nvCxnSpPr>
      <xdr:spPr>
        <a:xfrm>
          <a:off x="16802100" y="14236700"/>
          <a:ext cx="181428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279400</xdr:colOff>
      <xdr:row>66</xdr:row>
      <xdr:rowOff>0</xdr:rowOff>
    </xdr:from>
    <xdr:to>
      <xdr:col>16</xdr:col>
      <xdr:colOff>330200</xdr:colOff>
      <xdr:row>66</xdr:row>
      <xdr:rowOff>12700</xdr:rowOff>
    </xdr:to>
    <xdr:cxnSp macro="">
      <xdr:nvCxnSpPr>
        <xdr:cNvPr id="324" name="Прямая со стрелкой 323">
          <a:extLst>
            <a:ext uri="{FF2B5EF4-FFF2-40B4-BE49-F238E27FC236}">
              <a16:creationId xmlns:a16="http://schemas.microsoft.com/office/drawing/2014/main" id="{583C35C6-672D-4746-8745-C4DB992CC038}"/>
            </a:ext>
          </a:extLst>
        </xdr:cNvPr>
        <xdr:cNvCxnSpPr/>
      </xdr:nvCxnSpPr>
      <xdr:spPr>
        <a:xfrm>
          <a:off x="17081500" y="12979400"/>
          <a:ext cx="50800" cy="127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393700</xdr:colOff>
      <xdr:row>67</xdr:row>
      <xdr:rowOff>25400</xdr:rowOff>
    </xdr:from>
    <xdr:to>
      <xdr:col>16</xdr:col>
      <xdr:colOff>533400</xdr:colOff>
      <xdr:row>67</xdr:row>
      <xdr:rowOff>25400</xdr:rowOff>
    </xdr:to>
    <xdr:cxnSp macro="">
      <xdr:nvCxnSpPr>
        <xdr:cNvPr id="325" name="Прямая со стрелкой 324">
          <a:extLst>
            <a:ext uri="{FF2B5EF4-FFF2-40B4-BE49-F238E27FC236}">
              <a16:creationId xmlns:a16="http://schemas.microsoft.com/office/drawing/2014/main" id="{158B7F91-00A6-FB4F-B358-755A4FB0695E}"/>
            </a:ext>
          </a:extLst>
        </xdr:cNvPr>
        <xdr:cNvCxnSpPr/>
      </xdr:nvCxnSpPr>
      <xdr:spPr>
        <a:xfrm>
          <a:off x="17195800" y="13195300"/>
          <a:ext cx="139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14767</xdr:colOff>
      <xdr:row>166</xdr:row>
      <xdr:rowOff>0</xdr:rowOff>
    </xdr:from>
    <xdr:to>
      <xdr:col>31</xdr:col>
      <xdr:colOff>989419</xdr:colOff>
      <xdr:row>166</xdr:row>
      <xdr:rowOff>14768</xdr:rowOff>
    </xdr:to>
    <xdr:cxnSp macro="">
      <xdr:nvCxnSpPr>
        <xdr:cNvPr id="331" name="Прямая со стрелкой 330">
          <a:extLst>
            <a:ext uri="{FF2B5EF4-FFF2-40B4-BE49-F238E27FC236}">
              <a16:creationId xmlns:a16="http://schemas.microsoft.com/office/drawing/2014/main" id="{A40180C0-EC45-3C4F-8043-A23C056C659F}"/>
            </a:ext>
          </a:extLst>
        </xdr:cNvPr>
        <xdr:cNvCxnSpPr/>
      </xdr:nvCxnSpPr>
      <xdr:spPr>
        <a:xfrm flipV="1">
          <a:off x="29859767" y="32207791"/>
          <a:ext cx="2983024" cy="14768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355600</xdr:colOff>
      <xdr:row>69</xdr:row>
      <xdr:rowOff>0</xdr:rowOff>
    </xdr:from>
    <xdr:to>
      <xdr:col>18</xdr:col>
      <xdr:colOff>431800</xdr:colOff>
      <xdr:row>69</xdr:row>
      <xdr:rowOff>12700</xdr:rowOff>
    </xdr:to>
    <xdr:cxnSp macro="">
      <xdr:nvCxnSpPr>
        <xdr:cNvPr id="248" name="Прямая со стрелкой 247">
          <a:extLst>
            <a:ext uri="{FF2B5EF4-FFF2-40B4-BE49-F238E27FC236}">
              <a16:creationId xmlns:a16="http://schemas.microsoft.com/office/drawing/2014/main" id="{75A14CA1-0C2D-B542-B093-D96F7DCAE43C}"/>
            </a:ext>
          </a:extLst>
        </xdr:cNvPr>
        <xdr:cNvCxnSpPr/>
      </xdr:nvCxnSpPr>
      <xdr:spPr>
        <a:xfrm flipV="1">
          <a:off x="19164300" y="13741400"/>
          <a:ext cx="76200" cy="1270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838200</xdr:colOff>
      <xdr:row>86</xdr:row>
      <xdr:rowOff>0</xdr:rowOff>
    </xdr:from>
    <xdr:to>
      <xdr:col>16</xdr:col>
      <xdr:colOff>952500</xdr:colOff>
      <xdr:row>86</xdr:row>
      <xdr:rowOff>0</xdr:rowOff>
    </xdr:to>
    <xdr:cxnSp macro="">
      <xdr:nvCxnSpPr>
        <xdr:cNvPr id="250" name="Прямая со стрелкой 249">
          <a:extLst>
            <a:ext uri="{FF2B5EF4-FFF2-40B4-BE49-F238E27FC236}">
              <a16:creationId xmlns:a16="http://schemas.microsoft.com/office/drawing/2014/main" id="{4C4CE123-9F3C-F547-B866-478BB235EA5A}"/>
            </a:ext>
          </a:extLst>
        </xdr:cNvPr>
        <xdr:cNvCxnSpPr/>
      </xdr:nvCxnSpPr>
      <xdr:spPr>
        <a:xfrm>
          <a:off x="17640300" y="17170400"/>
          <a:ext cx="1143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203200</xdr:colOff>
      <xdr:row>107</xdr:row>
      <xdr:rowOff>0</xdr:rowOff>
    </xdr:from>
    <xdr:to>
      <xdr:col>14</xdr:col>
      <xdr:colOff>990600</xdr:colOff>
      <xdr:row>107</xdr:row>
      <xdr:rowOff>0</xdr:rowOff>
    </xdr:to>
    <xdr:cxnSp macro="">
      <xdr:nvCxnSpPr>
        <xdr:cNvPr id="255" name="Прямая со стрелкой 254">
          <a:extLst>
            <a:ext uri="{FF2B5EF4-FFF2-40B4-BE49-F238E27FC236}">
              <a16:creationId xmlns:a16="http://schemas.microsoft.com/office/drawing/2014/main" id="{2719F374-089A-304D-BACF-16EAEB5521DA}"/>
            </a:ext>
          </a:extLst>
        </xdr:cNvPr>
        <xdr:cNvCxnSpPr/>
      </xdr:nvCxnSpPr>
      <xdr:spPr>
        <a:xfrm>
          <a:off x="14998700" y="21170900"/>
          <a:ext cx="7874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990600</xdr:colOff>
      <xdr:row>107</xdr:row>
      <xdr:rowOff>12700</xdr:rowOff>
    </xdr:from>
    <xdr:to>
      <xdr:col>19</xdr:col>
      <xdr:colOff>0</xdr:colOff>
      <xdr:row>107</xdr:row>
      <xdr:rowOff>12700</xdr:rowOff>
    </xdr:to>
    <xdr:cxnSp macro="">
      <xdr:nvCxnSpPr>
        <xdr:cNvPr id="298" name="Прямая со стрелкой 297">
          <a:extLst>
            <a:ext uri="{FF2B5EF4-FFF2-40B4-BE49-F238E27FC236}">
              <a16:creationId xmlns:a16="http://schemas.microsoft.com/office/drawing/2014/main" id="{C2BF7A85-7ABE-5C4C-8246-CD004FA93A95}"/>
            </a:ext>
          </a:extLst>
        </xdr:cNvPr>
        <xdr:cNvCxnSpPr/>
      </xdr:nvCxnSpPr>
      <xdr:spPr>
        <a:xfrm>
          <a:off x="16789400" y="21183600"/>
          <a:ext cx="30226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108</xdr:row>
      <xdr:rowOff>12700</xdr:rowOff>
    </xdr:from>
    <xdr:to>
      <xdr:col>17</xdr:col>
      <xdr:colOff>215900</xdr:colOff>
      <xdr:row>108</xdr:row>
      <xdr:rowOff>12700</xdr:rowOff>
    </xdr:to>
    <xdr:cxnSp macro="">
      <xdr:nvCxnSpPr>
        <xdr:cNvPr id="303" name="Прямая со стрелкой 302">
          <a:extLst>
            <a:ext uri="{FF2B5EF4-FFF2-40B4-BE49-F238E27FC236}">
              <a16:creationId xmlns:a16="http://schemas.microsoft.com/office/drawing/2014/main" id="{71384698-C4BF-E44D-AF99-81B4DC8AF214}"/>
            </a:ext>
          </a:extLst>
        </xdr:cNvPr>
        <xdr:cNvCxnSpPr/>
      </xdr:nvCxnSpPr>
      <xdr:spPr>
        <a:xfrm>
          <a:off x="17068800" y="21374100"/>
          <a:ext cx="9525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109</xdr:row>
      <xdr:rowOff>12700</xdr:rowOff>
    </xdr:from>
    <xdr:to>
      <xdr:col>17</xdr:col>
      <xdr:colOff>215900</xdr:colOff>
      <xdr:row>109</xdr:row>
      <xdr:rowOff>12700</xdr:rowOff>
    </xdr:to>
    <xdr:cxnSp macro="">
      <xdr:nvCxnSpPr>
        <xdr:cNvPr id="304" name="Прямая со стрелкой 303">
          <a:extLst>
            <a:ext uri="{FF2B5EF4-FFF2-40B4-BE49-F238E27FC236}">
              <a16:creationId xmlns:a16="http://schemas.microsoft.com/office/drawing/2014/main" id="{E5E570F4-0208-6141-8EA3-380DCF5BA4D7}"/>
            </a:ext>
          </a:extLst>
        </xdr:cNvPr>
        <xdr:cNvCxnSpPr/>
      </xdr:nvCxnSpPr>
      <xdr:spPr>
        <a:xfrm>
          <a:off x="17068800" y="21564600"/>
          <a:ext cx="9525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660400</xdr:colOff>
      <xdr:row>110</xdr:row>
      <xdr:rowOff>12700</xdr:rowOff>
    </xdr:from>
    <xdr:to>
      <xdr:col>17</xdr:col>
      <xdr:colOff>342900</xdr:colOff>
      <xdr:row>110</xdr:row>
      <xdr:rowOff>12700</xdr:rowOff>
    </xdr:to>
    <xdr:cxnSp macro="">
      <xdr:nvCxnSpPr>
        <xdr:cNvPr id="305" name="Прямая со стрелкой 304">
          <a:extLst>
            <a:ext uri="{FF2B5EF4-FFF2-40B4-BE49-F238E27FC236}">
              <a16:creationId xmlns:a16="http://schemas.microsoft.com/office/drawing/2014/main" id="{8C9C4FD6-870E-7D46-B10C-2AAC77460A81}"/>
            </a:ext>
          </a:extLst>
        </xdr:cNvPr>
        <xdr:cNvCxnSpPr/>
      </xdr:nvCxnSpPr>
      <xdr:spPr>
        <a:xfrm>
          <a:off x="17462500" y="21755100"/>
          <a:ext cx="6858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647700</xdr:colOff>
      <xdr:row>111</xdr:row>
      <xdr:rowOff>0</xdr:rowOff>
    </xdr:from>
    <xdr:to>
      <xdr:col>17</xdr:col>
      <xdr:colOff>368300</xdr:colOff>
      <xdr:row>111</xdr:row>
      <xdr:rowOff>0</xdr:rowOff>
    </xdr:to>
    <xdr:cxnSp macro="">
      <xdr:nvCxnSpPr>
        <xdr:cNvPr id="306" name="Прямая со стрелкой 305">
          <a:extLst>
            <a:ext uri="{FF2B5EF4-FFF2-40B4-BE49-F238E27FC236}">
              <a16:creationId xmlns:a16="http://schemas.microsoft.com/office/drawing/2014/main" id="{69AE3A9C-7FBE-0F4B-B729-E3A4AF413CBE}"/>
            </a:ext>
          </a:extLst>
        </xdr:cNvPr>
        <xdr:cNvCxnSpPr/>
      </xdr:nvCxnSpPr>
      <xdr:spPr>
        <a:xfrm>
          <a:off x="17449800" y="21932900"/>
          <a:ext cx="7239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749300</xdr:colOff>
      <xdr:row>112</xdr:row>
      <xdr:rowOff>0</xdr:rowOff>
    </xdr:from>
    <xdr:to>
      <xdr:col>17</xdr:col>
      <xdr:colOff>355600</xdr:colOff>
      <xdr:row>112</xdr:row>
      <xdr:rowOff>0</xdr:rowOff>
    </xdr:to>
    <xdr:cxnSp macro="">
      <xdr:nvCxnSpPr>
        <xdr:cNvPr id="307" name="Прямая со стрелкой 306">
          <a:extLst>
            <a:ext uri="{FF2B5EF4-FFF2-40B4-BE49-F238E27FC236}">
              <a16:creationId xmlns:a16="http://schemas.microsoft.com/office/drawing/2014/main" id="{E7779C9D-4620-5947-B871-24E67732BCA2}"/>
            </a:ext>
          </a:extLst>
        </xdr:cNvPr>
        <xdr:cNvCxnSpPr/>
      </xdr:nvCxnSpPr>
      <xdr:spPr>
        <a:xfrm>
          <a:off x="17551400" y="22123400"/>
          <a:ext cx="6096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762000</xdr:colOff>
      <xdr:row>113</xdr:row>
      <xdr:rowOff>0</xdr:rowOff>
    </xdr:from>
    <xdr:to>
      <xdr:col>17</xdr:col>
      <xdr:colOff>355600</xdr:colOff>
      <xdr:row>113</xdr:row>
      <xdr:rowOff>0</xdr:rowOff>
    </xdr:to>
    <xdr:cxnSp macro="">
      <xdr:nvCxnSpPr>
        <xdr:cNvPr id="308" name="Прямая со стрелкой 307">
          <a:extLst>
            <a:ext uri="{FF2B5EF4-FFF2-40B4-BE49-F238E27FC236}">
              <a16:creationId xmlns:a16="http://schemas.microsoft.com/office/drawing/2014/main" id="{28EE627C-B463-F34C-97FB-EB81D23F4084}"/>
            </a:ext>
          </a:extLst>
        </xdr:cNvPr>
        <xdr:cNvCxnSpPr/>
      </xdr:nvCxnSpPr>
      <xdr:spPr>
        <a:xfrm>
          <a:off x="17564100" y="22313900"/>
          <a:ext cx="5969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279400</xdr:colOff>
      <xdr:row>114</xdr:row>
      <xdr:rowOff>12700</xdr:rowOff>
    </xdr:from>
    <xdr:to>
      <xdr:col>18</xdr:col>
      <xdr:colOff>292100</xdr:colOff>
      <xdr:row>114</xdr:row>
      <xdr:rowOff>12700</xdr:rowOff>
    </xdr:to>
    <xdr:cxnSp macro="">
      <xdr:nvCxnSpPr>
        <xdr:cNvPr id="309" name="Прямая со стрелкой 308">
          <a:extLst>
            <a:ext uri="{FF2B5EF4-FFF2-40B4-BE49-F238E27FC236}">
              <a16:creationId xmlns:a16="http://schemas.microsoft.com/office/drawing/2014/main" id="{4A773DDE-B2BA-AA4C-86A4-92B36275DB36}"/>
            </a:ext>
          </a:extLst>
        </xdr:cNvPr>
        <xdr:cNvCxnSpPr/>
      </xdr:nvCxnSpPr>
      <xdr:spPr>
        <a:xfrm>
          <a:off x="18084800" y="22517100"/>
          <a:ext cx="10160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292100</xdr:colOff>
      <xdr:row>115</xdr:row>
      <xdr:rowOff>12700</xdr:rowOff>
    </xdr:from>
    <xdr:to>
      <xdr:col>18</xdr:col>
      <xdr:colOff>292100</xdr:colOff>
      <xdr:row>115</xdr:row>
      <xdr:rowOff>12700</xdr:rowOff>
    </xdr:to>
    <xdr:cxnSp macro="">
      <xdr:nvCxnSpPr>
        <xdr:cNvPr id="310" name="Прямая со стрелкой 309">
          <a:extLst>
            <a:ext uri="{FF2B5EF4-FFF2-40B4-BE49-F238E27FC236}">
              <a16:creationId xmlns:a16="http://schemas.microsoft.com/office/drawing/2014/main" id="{3738EBC1-99F6-B94C-86BB-4C01BC1E5DD8}"/>
            </a:ext>
          </a:extLst>
        </xdr:cNvPr>
        <xdr:cNvCxnSpPr/>
      </xdr:nvCxnSpPr>
      <xdr:spPr>
        <a:xfrm>
          <a:off x="18097500" y="22707600"/>
          <a:ext cx="10033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12700</xdr:colOff>
      <xdr:row>116</xdr:row>
      <xdr:rowOff>0</xdr:rowOff>
    </xdr:from>
    <xdr:to>
      <xdr:col>18</xdr:col>
      <xdr:colOff>990600</xdr:colOff>
      <xdr:row>116</xdr:row>
      <xdr:rowOff>0</xdr:rowOff>
    </xdr:to>
    <xdr:cxnSp macro="">
      <xdr:nvCxnSpPr>
        <xdr:cNvPr id="311" name="Прямая со стрелкой 310">
          <a:extLst>
            <a:ext uri="{FF2B5EF4-FFF2-40B4-BE49-F238E27FC236}">
              <a16:creationId xmlns:a16="http://schemas.microsoft.com/office/drawing/2014/main" id="{A8A9074C-837C-1A44-A7B3-3749350AAD22}"/>
            </a:ext>
          </a:extLst>
        </xdr:cNvPr>
        <xdr:cNvCxnSpPr/>
      </xdr:nvCxnSpPr>
      <xdr:spPr>
        <a:xfrm>
          <a:off x="17818100" y="22885400"/>
          <a:ext cx="19812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117</xdr:row>
      <xdr:rowOff>0</xdr:rowOff>
    </xdr:from>
    <xdr:to>
      <xdr:col>18</xdr:col>
      <xdr:colOff>977900</xdr:colOff>
      <xdr:row>117</xdr:row>
      <xdr:rowOff>0</xdr:rowOff>
    </xdr:to>
    <xdr:cxnSp macro="">
      <xdr:nvCxnSpPr>
        <xdr:cNvPr id="312" name="Прямая со стрелкой 311">
          <a:extLst>
            <a:ext uri="{FF2B5EF4-FFF2-40B4-BE49-F238E27FC236}">
              <a16:creationId xmlns:a16="http://schemas.microsoft.com/office/drawing/2014/main" id="{EFAEBE04-3E08-C241-9417-4FA72A6C7AC3}"/>
            </a:ext>
          </a:extLst>
        </xdr:cNvPr>
        <xdr:cNvCxnSpPr/>
      </xdr:nvCxnSpPr>
      <xdr:spPr>
        <a:xfrm>
          <a:off x="17805400" y="23075900"/>
          <a:ext cx="19812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495300</xdr:colOff>
      <xdr:row>118</xdr:row>
      <xdr:rowOff>0</xdr:rowOff>
    </xdr:to>
    <xdr:cxnSp macro="">
      <xdr:nvCxnSpPr>
        <xdr:cNvPr id="313" name="Прямая со стрелкой 312">
          <a:extLst>
            <a:ext uri="{FF2B5EF4-FFF2-40B4-BE49-F238E27FC236}">
              <a16:creationId xmlns:a16="http://schemas.microsoft.com/office/drawing/2014/main" id="{26C2AF3A-FCA2-A94F-88BC-CC6CC9686F67}"/>
            </a:ext>
          </a:extLst>
        </xdr:cNvPr>
        <xdr:cNvCxnSpPr/>
      </xdr:nvCxnSpPr>
      <xdr:spPr>
        <a:xfrm>
          <a:off x="18808700" y="23266400"/>
          <a:ext cx="4953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119</xdr:row>
      <xdr:rowOff>0</xdr:rowOff>
    </xdr:from>
    <xdr:to>
      <xdr:col>18</xdr:col>
      <xdr:colOff>495300</xdr:colOff>
      <xdr:row>119</xdr:row>
      <xdr:rowOff>0</xdr:rowOff>
    </xdr:to>
    <xdr:cxnSp macro="">
      <xdr:nvCxnSpPr>
        <xdr:cNvPr id="317" name="Прямая со стрелкой 316">
          <a:extLst>
            <a:ext uri="{FF2B5EF4-FFF2-40B4-BE49-F238E27FC236}">
              <a16:creationId xmlns:a16="http://schemas.microsoft.com/office/drawing/2014/main" id="{410FB9F9-69E4-6443-82E0-A045CE846D15}"/>
            </a:ext>
          </a:extLst>
        </xdr:cNvPr>
        <xdr:cNvCxnSpPr/>
      </xdr:nvCxnSpPr>
      <xdr:spPr>
        <a:xfrm>
          <a:off x="18808700" y="23456900"/>
          <a:ext cx="4953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495300</xdr:colOff>
      <xdr:row>120</xdr:row>
      <xdr:rowOff>0</xdr:rowOff>
    </xdr:from>
    <xdr:to>
      <xdr:col>18</xdr:col>
      <xdr:colOff>762000</xdr:colOff>
      <xdr:row>120</xdr:row>
      <xdr:rowOff>0</xdr:rowOff>
    </xdr:to>
    <xdr:cxnSp macro="">
      <xdr:nvCxnSpPr>
        <xdr:cNvPr id="318" name="Прямая со стрелкой 317">
          <a:extLst>
            <a:ext uri="{FF2B5EF4-FFF2-40B4-BE49-F238E27FC236}">
              <a16:creationId xmlns:a16="http://schemas.microsoft.com/office/drawing/2014/main" id="{32BCC818-3599-5D41-830B-A63ACC821DD4}"/>
            </a:ext>
          </a:extLst>
        </xdr:cNvPr>
        <xdr:cNvCxnSpPr/>
      </xdr:nvCxnSpPr>
      <xdr:spPr>
        <a:xfrm>
          <a:off x="19304000" y="23647400"/>
          <a:ext cx="266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495300</xdr:colOff>
      <xdr:row>121</xdr:row>
      <xdr:rowOff>0</xdr:rowOff>
    </xdr:from>
    <xdr:to>
      <xdr:col>18</xdr:col>
      <xdr:colOff>762000</xdr:colOff>
      <xdr:row>121</xdr:row>
      <xdr:rowOff>0</xdr:rowOff>
    </xdr:to>
    <xdr:cxnSp macro="">
      <xdr:nvCxnSpPr>
        <xdr:cNvPr id="319" name="Прямая со стрелкой 318">
          <a:extLst>
            <a:ext uri="{FF2B5EF4-FFF2-40B4-BE49-F238E27FC236}">
              <a16:creationId xmlns:a16="http://schemas.microsoft.com/office/drawing/2014/main" id="{9CCB75B3-8393-9547-AA39-66EB17B38234}"/>
            </a:ext>
          </a:extLst>
        </xdr:cNvPr>
        <xdr:cNvCxnSpPr/>
      </xdr:nvCxnSpPr>
      <xdr:spPr>
        <a:xfrm>
          <a:off x="19304000" y="23837900"/>
          <a:ext cx="266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122</xdr:row>
      <xdr:rowOff>0</xdr:rowOff>
    </xdr:from>
    <xdr:to>
      <xdr:col>18</xdr:col>
      <xdr:colOff>266700</xdr:colOff>
      <xdr:row>122</xdr:row>
      <xdr:rowOff>0</xdr:rowOff>
    </xdr:to>
    <xdr:cxnSp macro="">
      <xdr:nvCxnSpPr>
        <xdr:cNvPr id="332" name="Прямая со стрелкой 331">
          <a:extLst>
            <a:ext uri="{FF2B5EF4-FFF2-40B4-BE49-F238E27FC236}">
              <a16:creationId xmlns:a16="http://schemas.microsoft.com/office/drawing/2014/main" id="{6CC0EACF-38A3-E54C-93BB-5FD921622F5E}"/>
            </a:ext>
          </a:extLst>
        </xdr:cNvPr>
        <xdr:cNvCxnSpPr/>
      </xdr:nvCxnSpPr>
      <xdr:spPr>
        <a:xfrm>
          <a:off x="18808700" y="24028400"/>
          <a:ext cx="266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673100</xdr:colOff>
      <xdr:row>123</xdr:row>
      <xdr:rowOff>12700</xdr:rowOff>
    </xdr:from>
    <xdr:to>
      <xdr:col>18</xdr:col>
      <xdr:colOff>939800</xdr:colOff>
      <xdr:row>123</xdr:row>
      <xdr:rowOff>12700</xdr:rowOff>
    </xdr:to>
    <xdr:cxnSp macro="">
      <xdr:nvCxnSpPr>
        <xdr:cNvPr id="333" name="Прямая со стрелкой 332">
          <a:extLst>
            <a:ext uri="{FF2B5EF4-FFF2-40B4-BE49-F238E27FC236}">
              <a16:creationId xmlns:a16="http://schemas.microsoft.com/office/drawing/2014/main" id="{4DC98185-D497-2C4F-93B2-0E15B3D41175}"/>
            </a:ext>
          </a:extLst>
        </xdr:cNvPr>
        <xdr:cNvCxnSpPr/>
      </xdr:nvCxnSpPr>
      <xdr:spPr>
        <a:xfrm>
          <a:off x="19481800" y="24231600"/>
          <a:ext cx="266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685800</xdr:colOff>
      <xdr:row>124</xdr:row>
      <xdr:rowOff>0</xdr:rowOff>
    </xdr:from>
    <xdr:to>
      <xdr:col>18</xdr:col>
      <xdr:colOff>952500</xdr:colOff>
      <xdr:row>124</xdr:row>
      <xdr:rowOff>0</xdr:rowOff>
    </xdr:to>
    <xdr:cxnSp macro="">
      <xdr:nvCxnSpPr>
        <xdr:cNvPr id="334" name="Прямая со стрелкой 333">
          <a:extLst>
            <a:ext uri="{FF2B5EF4-FFF2-40B4-BE49-F238E27FC236}">
              <a16:creationId xmlns:a16="http://schemas.microsoft.com/office/drawing/2014/main" id="{963CB133-F6F5-F94D-AA18-1F5974B4C770}"/>
            </a:ext>
          </a:extLst>
        </xdr:cNvPr>
        <xdr:cNvCxnSpPr/>
      </xdr:nvCxnSpPr>
      <xdr:spPr>
        <a:xfrm>
          <a:off x="19494500" y="24409400"/>
          <a:ext cx="2667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660400</xdr:colOff>
      <xdr:row>125</xdr:row>
      <xdr:rowOff>0</xdr:rowOff>
    </xdr:from>
    <xdr:to>
      <xdr:col>18</xdr:col>
      <xdr:colOff>965200</xdr:colOff>
      <xdr:row>125</xdr:row>
      <xdr:rowOff>0</xdr:rowOff>
    </xdr:to>
    <xdr:cxnSp macro="">
      <xdr:nvCxnSpPr>
        <xdr:cNvPr id="335" name="Прямая со стрелкой 334">
          <a:extLst>
            <a:ext uri="{FF2B5EF4-FFF2-40B4-BE49-F238E27FC236}">
              <a16:creationId xmlns:a16="http://schemas.microsoft.com/office/drawing/2014/main" id="{00CA2995-07FD-F549-AA47-9D9096CFD6E2}"/>
            </a:ext>
          </a:extLst>
        </xdr:cNvPr>
        <xdr:cNvCxnSpPr/>
      </xdr:nvCxnSpPr>
      <xdr:spPr>
        <a:xfrm flipH="1">
          <a:off x="19469100" y="24599900"/>
          <a:ext cx="3048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126</xdr:row>
      <xdr:rowOff>12700</xdr:rowOff>
    </xdr:from>
    <xdr:to>
      <xdr:col>17</xdr:col>
      <xdr:colOff>990600</xdr:colOff>
      <xdr:row>126</xdr:row>
      <xdr:rowOff>12700</xdr:rowOff>
    </xdr:to>
    <xdr:cxnSp macro="">
      <xdr:nvCxnSpPr>
        <xdr:cNvPr id="336" name="Прямая со стрелкой 335">
          <a:extLst>
            <a:ext uri="{FF2B5EF4-FFF2-40B4-BE49-F238E27FC236}">
              <a16:creationId xmlns:a16="http://schemas.microsoft.com/office/drawing/2014/main" id="{E6641054-70BF-8C4D-9574-868C5C91930D}"/>
            </a:ext>
          </a:extLst>
        </xdr:cNvPr>
        <xdr:cNvCxnSpPr/>
      </xdr:nvCxnSpPr>
      <xdr:spPr>
        <a:xfrm>
          <a:off x="17068800" y="24803100"/>
          <a:ext cx="1727200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103</xdr:row>
      <xdr:rowOff>2</xdr:rowOff>
    </xdr:from>
    <xdr:to>
      <xdr:col>15</xdr:col>
      <xdr:colOff>0</xdr:colOff>
      <xdr:row>103</xdr:row>
      <xdr:rowOff>15875</xdr:rowOff>
    </xdr:to>
    <xdr:cxnSp macro="">
      <xdr:nvCxnSpPr>
        <xdr:cNvPr id="220" name="Прямая со стрелкой 219">
          <a:extLst>
            <a:ext uri="{FF2B5EF4-FFF2-40B4-BE49-F238E27FC236}">
              <a16:creationId xmlns:a16="http://schemas.microsoft.com/office/drawing/2014/main" id="{2E0399F8-F47B-49A1-975E-B0F548747FE7}"/>
            </a:ext>
          </a:extLst>
        </xdr:cNvPr>
        <xdr:cNvCxnSpPr/>
      </xdr:nvCxnSpPr>
      <xdr:spPr>
        <a:xfrm>
          <a:off x="12938125" y="20383502"/>
          <a:ext cx="873125" cy="15873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472559</xdr:colOff>
      <xdr:row>160</xdr:row>
      <xdr:rowOff>14768</xdr:rowOff>
    </xdr:from>
    <xdr:to>
      <xdr:col>19</xdr:col>
      <xdr:colOff>0</xdr:colOff>
      <xdr:row>160</xdr:row>
      <xdr:rowOff>14768</xdr:rowOff>
    </xdr:to>
    <xdr:cxnSp macro="">
      <xdr:nvCxnSpPr>
        <xdr:cNvPr id="197" name="Прямая со стрелкой 196">
          <a:extLst>
            <a:ext uri="{FF2B5EF4-FFF2-40B4-BE49-F238E27FC236}">
              <a16:creationId xmlns:a16="http://schemas.microsoft.com/office/drawing/2014/main" id="{3DED73CA-214B-0347-B8CE-E991037ED33B}"/>
            </a:ext>
          </a:extLst>
        </xdr:cNvPr>
        <xdr:cNvCxnSpPr/>
      </xdr:nvCxnSpPr>
      <xdr:spPr>
        <a:xfrm>
          <a:off x="19271512" y="31070698"/>
          <a:ext cx="531628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166</xdr:row>
      <xdr:rowOff>14767</xdr:rowOff>
    </xdr:from>
    <xdr:to>
      <xdr:col>35</xdr:col>
      <xdr:colOff>221512</xdr:colOff>
      <xdr:row>166</xdr:row>
      <xdr:rowOff>14768</xdr:rowOff>
    </xdr:to>
    <xdr:cxnSp macro="">
      <xdr:nvCxnSpPr>
        <xdr:cNvPr id="201" name="Прямая со стрелкой 200">
          <a:extLst>
            <a:ext uri="{FF2B5EF4-FFF2-40B4-BE49-F238E27FC236}">
              <a16:creationId xmlns:a16="http://schemas.microsoft.com/office/drawing/2014/main" id="{59183F81-5E16-0141-8DA9-170D5E9ED122}"/>
            </a:ext>
          </a:extLst>
        </xdr:cNvPr>
        <xdr:cNvCxnSpPr/>
      </xdr:nvCxnSpPr>
      <xdr:spPr>
        <a:xfrm flipV="1">
          <a:off x="33861744" y="32222558"/>
          <a:ext cx="2229884" cy="1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132907</xdr:colOff>
      <xdr:row>165</xdr:row>
      <xdr:rowOff>14767</xdr:rowOff>
    </xdr:from>
    <xdr:to>
      <xdr:col>24</xdr:col>
      <xdr:colOff>974651</xdr:colOff>
      <xdr:row>165</xdr:row>
      <xdr:rowOff>14767</xdr:rowOff>
    </xdr:to>
    <xdr:cxnSp macro="">
      <xdr:nvCxnSpPr>
        <xdr:cNvPr id="203" name="Прямая со стрелкой 202">
          <a:extLst>
            <a:ext uri="{FF2B5EF4-FFF2-40B4-BE49-F238E27FC236}">
              <a16:creationId xmlns:a16="http://schemas.microsoft.com/office/drawing/2014/main" id="{4B618AE8-50E4-4F49-8246-15F93ECA8CAC}"/>
            </a:ext>
          </a:extLst>
        </xdr:cNvPr>
        <xdr:cNvCxnSpPr/>
      </xdr:nvCxnSpPr>
      <xdr:spPr>
        <a:xfrm>
          <a:off x="24956977" y="32030581"/>
          <a:ext cx="84174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32</xdr:row>
      <xdr:rowOff>177209</xdr:rowOff>
    </xdr:from>
    <xdr:to>
      <xdr:col>17</xdr:col>
      <xdr:colOff>29535</xdr:colOff>
      <xdr:row>33</xdr:row>
      <xdr:rowOff>2</xdr:rowOff>
    </xdr:to>
    <xdr:cxnSp macro="">
      <xdr:nvCxnSpPr>
        <xdr:cNvPr id="224" name="Прямая со стрелкой 223">
          <a:extLst>
            <a:ext uri="{FF2B5EF4-FFF2-40B4-BE49-F238E27FC236}">
              <a16:creationId xmlns:a16="http://schemas.microsoft.com/office/drawing/2014/main" id="{9338763E-CAA4-EF4D-BC0D-4AB5A77718C5}"/>
            </a:ext>
          </a:extLst>
        </xdr:cNvPr>
        <xdr:cNvCxnSpPr/>
      </xdr:nvCxnSpPr>
      <xdr:spPr>
        <a:xfrm flipV="1">
          <a:off x="16790581" y="6497674"/>
          <a:ext cx="1033721" cy="1477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34</xdr:row>
      <xdr:rowOff>0</xdr:rowOff>
    </xdr:from>
    <xdr:to>
      <xdr:col>17</xdr:col>
      <xdr:colOff>620233</xdr:colOff>
      <xdr:row>34</xdr:row>
      <xdr:rowOff>14767</xdr:rowOff>
    </xdr:to>
    <xdr:cxnSp macro="">
      <xdr:nvCxnSpPr>
        <xdr:cNvPr id="237" name="Прямая со стрелкой 236">
          <a:extLst>
            <a:ext uri="{FF2B5EF4-FFF2-40B4-BE49-F238E27FC236}">
              <a16:creationId xmlns:a16="http://schemas.microsoft.com/office/drawing/2014/main" id="{CE8D1FF7-694D-394E-B088-ABE94B104413}"/>
            </a:ext>
          </a:extLst>
        </xdr:cNvPr>
        <xdr:cNvCxnSpPr/>
      </xdr:nvCxnSpPr>
      <xdr:spPr>
        <a:xfrm>
          <a:off x="16790581" y="6704419"/>
          <a:ext cx="1624419" cy="14767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39</xdr:row>
      <xdr:rowOff>0</xdr:rowOff>
    </xdr:from>
    <xdr:to>
      <xdr:col>17</xdr:col>
      <xdr:colOff>14768</xdr:colOff>
      <xdr:row>39</xdr:row>
      <xdr:rowOff>0</xdr:rowOff>
    </xdr:to>
    <xdr:cxnSp macro="">
      <xdr:nvCxnSpPr>
        <xdr:cNvPr id="241" name="Прямая со стрелкой 240">
          <a:extLst>
            <a:ext uri="{FF2B5EF4-FFF2-40B4-BE49-F238E27FC236}">
              <a16:creationId xmlns:a16="http://schemas.microsoft.com/office/drawing/2014/main" id="{2D124DDA-DBCD-1644-B8E6-EA1844A7F932}"/>
            </a:ext>
          </a:extLst>
        </xdr:cNvPr>
        <xdr:cNvCxnSpPr/>
      </xdr:nvCxnSpPr>
      <xdr:spPr>
        <a:xfrm>
          <a:off x="16790581" y="7664302"/>
          <a:ext cx="1018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40</xdr:row>
      <xdr:rowOff>0</xdr:rowOff>
    </xdr:from>
    <xdr:to>
      <xdr:col>17</xdr:col>
      <xdr:colOff>14768</xdr:colOff>
      <xdr:row>40</xdr:row>
      <xdr:rowOff>0</xdr:rowOff>
    </xdr:to>
    <xdr:cxnSp macro="">
      <xdr:nvCxnSpPr>
        <xdr:cNvPr id="243" name="Прямая со стрелкой 242">
          <a:extLst>
            <a:ext uri="{FF2B5EF4-FFF2-40B4-BE49-F238E27FC236}">
              <a16:creationId xmlns:a16="http://schemas.microsoft.com/office/drawing/2014/main" id="{426F6AA8-B4B4-0A4A-914B-0D71DE9EF07C}"/>
            </a:ext>
          </a:extLst>
        </xdr:cNvPr>
        <xdr:cNvCxnSpPr/>
      </xdr:nvCxnSpPr>
      <xdr:spPr>
        <a:xfrm>
          <a:off x="16790581" y="7856279"/>
          <a:ext cx="1018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546396</xdr:colOff>
      <xdr:row>40</xdr:row>
      <xdr:rowOff>177212</xdr:rowOff>
    </xdr:from>
    <xdr:to>
      <xdr:col>14</xdr:col>
      <xdr:colOff>977015</xdr:colOff>
      <xdr:row>41</xdr:row>
      <xdr:rowOff>1</xdr:rowOff>
    </xdr:to>
    <xdr:cxnSp macro="">
      <xdr:nvCxnSpPr>
        <xdr:cNvPr id="247" name="Прямая со стрелкой 246">
          <a:extLst>
            <a:ext uri="{FF2B5EF4-FFF2-40B4-BE49-F238E27FC236}">
              <a16:creationId xmlns:a16="http://schemas.microsoft.com/office/drawing/2014/main" id="{98DDA121-C4FF-9345-A3B6-04AA1B44E5E9}"/>
            </a:ext>
          </a:extLst>
        </xdr:cNvPr>
        <xdr:cNvCxnSpPr/>
      </xdr:nvCxnSpPr>
      <xdr:spPr>
        <a:xfrm>
          <a:off x="14324419" y="8033491"/>
          <a:ext cx="1434805" cy="147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2364</xdr:colOff>
      <xdr:row>40</xdr:row>
      <xdr:rowOff>177210</xdr:rowOff>
    </xdr:from>
    <xdr:to>
      <xdr:col>17</xdr:col>
      <xdr:colOff>17132</xdr:colOff>
      <xdr:row>40</xdr:row>
      <xdr:rowOff>177210</xdr:rowOff>
    </xdr:to>
    <xdr:cxnSp macro="">
      <xdr:nvCxnSpPr>
        <xdr:cNvPr id="258" name="Прямая со стрелкой 257">
          <a:extLst>
            <a:ext uri="{FF2B5EF4-FFF2-40B4-BE49-F238E27FC236}">
              <a16:creationId xmlns:a16="http://schemas.microsoft.com/office/drawing/2014/main" id="{928CF0B3-AAF9-B748-8222-BA68FA80C334}"/>
            </a:ext>
          </a:extLst>
        </xdr:cNvPr>
        <xdr:cNvCxnSpPr/>
      </xdr:nvCxnSpPr>
      <xdr:spPr>
        <a:xfrm>
          <a:off x="16792945" y="8033489"/>
          <a:ext cx="1018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355600</xdr:colOff>
      <xdr:row>40</xdr:row>
      <xdr:rowOff>2</xdr:rowOff>
    </xdr:from>
    <xdr:to>
      <xdr:col>15</xdr:col>
      <xdr:colOff>14768</xdr:colOff>
      <xdr:row>40</xdr:row>
      <xdr:rowOff>14768</xdr:rowOff>
    </xdr:to>
    <xdr:cxnSp macro="">
      <xdr:nvCxnSpPr>
        <xdr:cNvPr id="259" name="Прямая со стрелкой 258">
          <a:extLst>
            <a:ext uri="{FF2B5EF4-FFF2-40B4-BE49-F238E27FC236}">
              <a16:creationId xmlns:a16="http://schemas.microsoft.com/office/drawing/2014/main" id="{6183CC9F-E839-CF4C-8622-E96EB10BDCF4}"/>
            </a:ext>
          </a:extLst>
        </xdr:cNvPr>
        <xdr:cNvCxnSpPr/>
      </xdr:nvCxnSpPr>
      <xdr:spPr>
        <a:xfrm>
          <a:off x="14133623" y="7664304"/>
          <a:ext cx="1667540" cy="14766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42</xdr:row>
      <xdr:rowOff>0</xdr:rowOff>
    </xdr:from>
    <xdr:to>
      <xdr:col>17</xdr:col>
      <xdr:colOff>14768</xdr:colOff>
      <xdr:row>42</xdr:row>
      <xdr:rowOff>0</xdr:rowOff>
    </xdr:to>
    <xdr:cxnSp macro="">
      <xdr:nvCxnSpPr>
        <xdr:cNvPr id="316" name="Прямая со стрелкой 315">
          <a:extLst>
            <a:ext uri="{FF2B5EF4-FFF2-40B4-BE49-F238E27FC236}">
              <a16:creationId xmlns:a16="http://schemas.microsoft.com/office/drawing/2014/main" id="{F4BB11CD-B403-DC46-B6AD-6AD973EF62CE}"/>
            </a:ext>
          </a:extLst>
        </xdr:cNvPr>
        <xdr:cNvCxnSpPr/>
      </xdr:nvCxnSpPr>
      <xdr:spPr>
        <a:xfrm>
          <a:off x="16790581" y="8240233"/>
          <a:ext cx="1018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43</xdr:row>
      <xdr:rowOff>0</xdr:rowOff>
    </xdr:from>
    <xdr:to>
      <xdr:col>17</xdr:col>
      <xdr:colOff>14768</xdr:colOff>
      <xdr:row>43</xdr:row>
      <xdr:rowOff>0</xdr:rowOff>
    </xdr:to>
    <xdr:cxnSp macro="">
      <xdr:nvCxnSpPr>
        <xdr:cNvPr id="322" name="Прямая со стрелкой 321">
          <a:extLst>
            <a:ext uri="{FF2B5EF4-FFF2-40B4-BE49-F238E27FC236}">
              <a16:creationId xmlns:a16="http://schemas.microsoft.com/office/drawing/2014/main" id="{EF821EAF-F5D5-3446-9BDC-48BFAADEB071}"/>
            </a:ext>
          </a:extLst>
        </xdr:cNvPr>
        <xdr:cNvCxnSpPr/>
      </xdr:nvCxnSpPr>
      <xdr:spPr>
        <a:xfrm>
          <a:off x="16790581" y="8432209"/>
          <a:ext cx="1018954" cy="0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958273</xdr:colOff>
      <xdr:row>143</xdr:row>
      <xdr:rowOff>23091</xdr:rowOff>
    </xdr:from>
    <xdr:to>
      <xdr:col>21</xdr:col>
      <xdr:colOff>128540</xdr:colOff>
      <xdr:row>143</xdr:row>
      <xdr:rowOff>23093</xdr:rowOff>
    </xdr:to>
    <xdr:cxnSp macro="">
      <xdr:nvCxnSpPr>
        <xdr:cNvPr id="339" name="Прямая со стрелкой 338">
          <a:extLst>
            <a:ext uri="{FF2B5EF4-FFF2-40B4-BE49-F238E27FC236}">
              <a16:creationId xmlns:a16="http://schemas.microsoft.com/office/drawing/2014/main" id="{A9F9028B-7B52-D548-9366-68FC683FF340}"/>
            </a:ext>
          </a:extLst>
        </xdr:cNvPr>
        <xdr:cNvCxnSpPr/>
      </xdr:nvCxnSpPr>
      <xdr:spPr>
        <a:xfrm flipV="1">
          <a:off x="21797818" y="28748182"/>
          <a:ext cx="174722" cy="2"/>
        </a:xfrm>
        <a:prstGeom prst="straightConnector1">
          <a:avLst/>
        </a:prstGeom>
        <a:ln>
          <a:solidFill>
            <a:srgbClr val="1B24C1"/>
          </a:solidFill>
          <a:headEnd type="diamond" w="lg" len="lg"/>
          <a:tailEnd type="diamond" w="lg" len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90"/>
  <sheetViews>
    <sheetView tabSelected="1" view="pageBreakPreview" zoomScale="40" zoomScaleNormal="100" zoomScaleSheetLayoutView="40" workbookViewId="0">
      <pane ySplit="8" topLeftCell="A9" activePane="bottomLeft" state="frozen"/>
      <selection activeCell="A7" sqref="A7"/>
      <selection pane="bottomLeft" activeCell="AA2" sqref="AA2"/>
    </sheetView>
  </sheetViews>
  <sheetFormatPr defaultColWidth="9.109375" defaultRowHeight="13.8"/>
  <cols>
    <col min="1" max="1" width="9.109375" style="70"/>
    <col min="2" max="2" width="77.44140625" style="138" customWidth="1"/>
    <col min="3" max="3" width="9.44140625" style="48" customWidth="1"/>
    <col min="4" max="4" width="12.77734375" style="49" customWidth="1"/>
    <col min="5" max="5" width="15" style="139" customWidth="1"/>
    <col min="6" max="7" width="14" style="139" customWidth="1"/>
    <col min="8" max="8" width="15.77734375" style="140" customWidth="1"/>
    <col min="9" max="10" width="15.77734375" style="140" hidden="1" customWidth="1"/>
    <col min="11" max="11" width="13.109375" style="139" hidden="1" customWidth="1"/>
    <col min="12" max="12" width="13.109375" style="143" hidden="1" customWidth="1"/>
    <col min="13" max="15" width="13.109375" style="139" customWidth="1"/>
    <col min="16" max="16" width="13.109375" style="143" customWidth="1"/>
    <col min="17" max="19" width="13.109375" style="139" customWidth="1"/>
    <col min="20" max="20" width="13.109375" style="143" customWidth="1"/>
    <col min="21" max="23" width="13.109375" style="139" customWidth="1"/>
    <col min="24" max="24" width="13.109375" style="143" customWidth="1"/>
    <col min="25" max="27" width="13.109375" style="139" customWidth="1"/>
    <col min="28" max="29" width="13.109375" style="143" customWidth="1"/>
    <col min="30" max="32" width="13.109375" style="139" customWidth="1"/>
    <col min="33" max="33" width="13.109375" style="143" customWidth="1"/>
    <col min="34" max="35" width="13.109375" style="139" customWidth="1"/>
    <col min="36" max="36" width="14" style="71" customWidth="1"/>
    <col min="37" max="37" width="14.44140625" style="144" customWidth="1"/>
    <col min="38" max="38" width="13.109375" style="139" customWidth="1"/>
    <col min="39" max="40" width="14" style="71" customWidth="1"/>
    <col min="41" max="41" width="14.44140625" style="144" customWidth="1"/>
    <col min="42" max="42" width="12.33203125" style="121" customWidth="1"/>
    <col min="43" max="16384" width="9.109375" style="71"/>
  </cols>
  <sheetData>
    <row r="1" spans="1:43" ht="28.8" customHeight="1">
      <c r="A1" s="63"/>
      <c r="B1" s="64"/>
      <c r="C1" s="65"/>
      <c r="D1" s="66"/>
      <c r="E1" s="67"/>
      <c r="F1" s="67"/>
      <c r="G1" s="67"/>
      <c r="H1" s="68"/>
      <c r="I1" s="68"/>
      <c r="J1" s="68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9"/>
      <c r="AK1" s="69"/>
      <c r="AL1" s="67"/>
      <c r="AM1" s="69"/>
      <c r="AN1" s="69"/>
      <c r="AO1" s="69"/>
      <c r="AP1" s="70"/>
    </row>
    <row r="2" spans="1:43" ht="127.2" customHeight="1" thickBot="1">
      <c r="A2" s="63"/>
      <c r="B2" s="72"/>
      <c r="C2" s="72"/>
      <c r="D2" s="72"/>
      <c r="E2" s="67"/>
      <c r="F2" s="67"/>
      <c r="G2" s="67"/>
      <c r="H2" s="68"/>
      <c r="I2" s="68"/>
      <c r="J2" s="68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9"/>
      <c r="AK2" s="69"/>
      <c r="AL2" s="67"/>
      <c r="AM2" s="69"/>
      <c r="AN2" s="69"/>
      <c r="AO2" s="69"/>
      <c r="AP2" s="70"/>
    </row>
    <row r="3" spans="1:43" ht="3.6" hidden="1" customHeight="1" thickBot="1">
      <c r="A3" s="63"/>
      <c r="B3" s="73"/>
      <c r="C3" s="65"/>
      <c r="D3" s="66"/>
      <c r="E3" s="67"/>
      <c r="F3" s="67"/>
      <c r="G3" s="67"/>
      <c r="H3" s="68"/>
      <c r="I3" s="68"/>
      <c r="J3" s="68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9"/>
      <c r="AK3" s="69"/>
      <c r="AL3" s="67"/>
      <c r="AM3" s="69"/>
      <c r="AN3" s="69"/>
      <c r="AO3" s="69"/>
      <c r="AP3" s="70"/>
    </row>
    <row r="4" spans="1:43" ht="49.95" hidden="1" customHeight="1" thickBo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71"/>
      <c r="AK4" s="71"/>
      <c r="AL4" s="71"/>
      <c r="AO4" s="71"/>
      <c r="AP4" s="71"/>
    </row>
    <row r="5" spans="1:43" ht="19.05" hidden="1" customHeight="1" thickBot="1">
      <c r="A5" s="292" t="s">
        <v>1258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</row>
    <row r="6" spans="1:43" ht="10.95" hidden="1" customHeight="1" thickBot="1">
      <c r="A6" s="6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69"/>
      <c r="AK6" s="69"/>
      <c r="AL6" s="74"/>
      <c r="AM6" s="69"/>
      <c r="AN6" s="69"/>
      <c r="AO6" s="69"/>
      <c r="AP6" s="70"/>
    </row>
    <row r="7" spans="1:43" s="76" customFormat="1" ht="21" customHeight="1" thickBot="1">
      <c r="A7" s="282" t="s">
        <v>128</v>
      </c>
      <c r="B7" s="284" t="s">
        <v>0</v>
      </c>
      <c r="C7" s="286" t="s">
        <v>1</v>
      </c>
      <c r="D7" s="288" t="s">
        <v>2</v>
      </c>
      <c r="E7" s="286" t="s">
        <v>3</v>
      </c>
      <c r="F7" s="286" t="s">
        <v>4</v>
      </c>
      <c r="G7" s="290" t="s">
        <v>1264</v>
      </c>
      <c r="H7" s="290" t="s">
        <v>1265</v>
      </c>
      <c r="I7" s="159"/>
      <c r="J7" s="159"/>
      <c r="K7" s="271" t="s">
        <v>123</v>
      </c>
      <c r="L7" s="272"/>
      <c r="M7" s="273" t="s">
        <v>124</v>
      </c>
      <c r="N7" s="274"/>
      <c r="O7" s="274"/>
      <c r="P7" s="275"/>
      <c r="Q7" s="274"/>
      <c r="R7" s="274"/>
      <c r="S7" s="274"/>
      <c r="T7" s="275"/>
      <c r="U7" s="274"/>
      <c r="V7" s="274"/>
      <c r="W7" s="274"/>
      <c r="X7" s="275"/>
      <c r="Y7" s="274"/>
      <c r="Z7" s="274"/>
      <c r="AA7" s="274"/>
      <c r="AB7" s="276"/>
      <c r="AC7" s="216"/>
      <c r="AD7" s="277" t="s">
        <v>125</v>
      </c>
      <c r="AE7" s="278"/>
      <c r="AF7" s="278"/>
      <c r="AG7" s="278"/>
      <c r="AH7" s="278"/>
      <c r="AI7" s="278"/>
      <c r="AJ7" s="278"/>
      <c r="AK7" s="279"/>
      <c r="AL7" s="279"/>
      <c r="AM7" s="279"/>
      <c r="AN7" s="279"/>
      <c r="AO7" s="280"/>
      <c r="AP7" s="228"/>
      <c r="AQ7" s="147"/>
    </row>
    <row r="8" spans="1:43" s="78" customFormat="1" ht="43.05" customHeight="1">
      <c r="A8" s="283"/>
      <c r="B8" s="285"/>
      <c r="C8" s="287"/>
      <c r="D8" s="289"/>
      <c r="E8" s="287"/>
      <c r="F8" s="287"/>
      <c r="G8" s="291"/>
      <c r="H8" s="291"/>
      <c r="I8" s="62" t="s">
        <v>1219</v>
      </c>
      <c r="J8" s="77">
        <v>44866</v>
      </c>
      <c r="K8" s="53" t="s">
        <v>5</v>
      </c>
      <c r="L8" s="171" t="s">
        <v>119</v>
      </c>
      <c r="M8" s="177" t="s">
        <v>1244</v>
      </c>
      <c r="N8" s="53" t="s">
        <v>1245</v>
      </c>
      <c r="O8" s="188" t="s">
        <v>1246</v>
      </c>
      <c r="P8" s="206" t="s">
        <v>120</v>
      </c>
      <c r="Q8" s="195" t="s">
        <v>1247</v>
      </c>
      <c r="R8" s="53" t="s">
        <v>1248</v>
      </c>
      <c r="S8" s="188" t="s">
        <v>1249</v>
      </c>
      <c r="T8" s="206" t="s">
        <v>121</v>
      </c>
      <c r="U8" s="195" t="s">
        <v>1250</v>
      </c>
      <c r="V8" s="53" t="s">
        <v>1251</v>
      </c>
      <c r="W8" s="188" t="s">
        <v>1252</v>
      </c>
      <c r="X8" s="206" t="s">
        <v>122</v>
      </c>
      <c r="Y8" s="195" t="s">
        <v>1253</v>
      </c>
      <c r="Z8" s="53" t="s">
        <v>1254</v>
      </c>
      <c r="AA8" s="188" t="s">
        <v>1255</v>
      </c>
      <c r="AB8" s="206" t="s">
        <v>119</v>
      </c>
      <c r="AC8" s="206" t="s">
        <v>1219</v>
      </c>
      <c r="AD8" s="215" t="s">
        <v>1244</v>
      </c>
      <c r="AE8" s="146" t="s">
        <v>1245</v>
      </c>
      <c r="AF8" s="218" t="s">
        <v>1246</v>
      </c>
      <c r="AG8" s="206" t="s">
        <v>120</v>
      </c>
      <c r="AH8" s="215" t="s">
        <v>1247</v>
      </c>
      <c r="AI8" s="146" t="s">
        <v>1256</v>
      </c>
      <c r="AJ8" s="218" t="s">
        <v>1249</v>
      </c>
      <c r="AK8" s="223" t="s">
        <v>121</v>
      </c>
      <c r="AL8" s="146" t="s">
        <v>1261</v>
      </c>
      <c r="AM8" s="218" t="s">
        <v>1251</v>
      </c>
      <c r="AN8" s="239" t="s">
        <v>1252</v>
      </c>
      <c r="AO8" s="223" t="s">
        <v>122</v>
      </c>
      <c r="AP8" s="229" t="s">
        <v>1220</v>
      </c>
    </row>
    <row r="9" spans="1:43" s="81" customFormat="1" ht="15" customHeight="1">
      <c r="A9" s="160">
        <v>1</v>
      </c>
      <c r="B9" s="79" t="s">
        <v>1207</v>
      </c>
      <c r="C9" s="52">
        <v>3</v>
      </c>
      <c r="D9" s="52" t="s">
        <v>1206</v>
      </c>
      <c r="E9" s="52">
        <v>5</v>
      </c>
      <c r="F9" s="52">
        <v>6</v>
      </c>
      <c r="G9" s="34">
        <v>7</v>
      </c>
      <c r="H9" s="34">
        <v>8</v>
      </c>
      <c r="I9" s="34"/>
      <c r="J9" s="52">
        <v>9</v>
      </c>
      <c r="K9" s="52">
        <v>10</v>
      </c>
      <c r="L9" s="172">
        <v>11</v>
      </c>
      <c r="M9" s="178">
        <v>12</v>
      </c>
      <c r="N9" s="52">
        <v>13</v>
      </c>
      <c r="O9" s="189">
        <v>14</v>
      </c>
      <c r="P9" s="207">
        <v>15</v>
      </c>
      <c r="Q9" s="196">
        <v>16</v>
      </c>
      <c r="R9" s="52">
        <v>17</v>
      </c>
      <c r="S9" s="189">
        <v>18</v>
      </c>
      <c r="T9" s="207">
        <v>19</v>
      </c>
      <c r="U9" s="196">
        <v>20</v>
      </c>
      <c r="V9" s="52">
        <v>21</v>
      </c>
      <c r="W9" s="189">
        <v>22</v>
      </c>
      <c r="X9" s="207">
        <v>23</v>
      </c>
      <c r="Y9" s="196">
        <v>24</v>
      </c>
      <c r="Z9" s="52">
        <v>25</v>
      </c>
      <c r="AA9" s="189">
        <v>26</v>
      </c>
      <c r="AB9" s="207">
        <v>27</v>
      </c>
      <c r="AC9" s="207">
        <v>28</v>
      </c>
      <c r="AD9" s="196">
        <v>29</v>
      </c>
      <c r="AE9" s="52">
        <v>30</v>
      </c>
      <c r="AF9" s="189">
        <v>31</v>
      </c>
      <c r="AG9" s="207">
        <v>32</v>
      </c>
      <c r="AH9" s="196">
        <v>33</v>
      </c>
      <c r="AI9" s="52">
        <v>34</v>
      </c>
      <c r="AJ9" s="189">
        <v>35</v>
      </c>
      <c r="AK9" s="224">
        <v>36</v>
      </c>
      <c r="AL9" s="52">
        <v>37</v>
      </c>
      <c r="AM9" s="189">
        <v>38</v>
      </c>
      <c r="AN9" s="240">
        <v>39</v>
      </c>
      <c r="AO9" s="224">
        <v>40</v>
      </c>
      <c r="AP9" s="224">
        <v>41</v>
      </c>
    </row>
    <row r="10" spans="1:43" s="81" customFormat="1" ht="15" customHeight="1">
      <c r="A10" s="160"/>
      <c r="B10" s="82" t="s">
        <v>1221</v>
      </c>
      <c r="C10" s="60" t="s">
        <v>7</v>
      </c>
      <c r="D10" s="56" t="s">
        <v>43</v>
      </c>
      <c r="E10" s="57">
        <f>MIN((E11:E17))</f>
        <v>41598</v>
      </c>
      <c r="F10" s="57">
        <f xml:space="preserve"> MAX(F11:F19)</f>
        <v>45002</v>
      </c>
      <c r="G10" s="56">
        <v>100</v>
      </c>
      <c r="H10" s="56"/>
      <c r="I10" s="56"/>
      <c r="J10" s="61"/>
      <c r="K10" s="60"/>
      <c r="L10" s="172"/>
      <c r="M10" s="179"/>
      <c r="N10" s="60"/>
      <c r="O10" s="172"/>
      <c r="P10" s="207"/>
      <c r="Q10" s="197"/>
      <c r="R10" s="60"/>
      <c r="S10" s="172"/>
      <c r="T10" s="207"/>
      <c r="U10" s="197"/>
      <c r="V10" s="60"/>
      <c r="W10" s="172"/>
      <c r="X10" s="207"/>
      <c r="Y10" s="197"/>
      <c r="Z10" s="60"/>
      <c r="AA10" s="172"/>
      <c r="AB10" s="207"/>
      <c r="AC10" s="207"/>
      <c r="AD10" s="197"/>
      <c r="AE10" s="60"/>
      <c r="AF10" s="172"/>
      <c r="AG10" s="207"/>
      <c r="AH10" s="197"/>
      <c r="AI10" s="60"/>
      <c r="AJ10" s="172"/>
      <c r="AK10" s="224"/>
      <c r="AL10" s="60"/>
      <c r="AM10" s="172"/>
      <c r="AN10" s="241"/>
      <c r="AO10" s="224"/>
      <c r="AP10" s="224"/>
    </row>
    <row r="11" spans="1:43" s="81" customFormat="1" ht="15" customHeight="1">
      <c r="A11" s="161">
        <v>1</v>
      </c>
      <c r="B11" s="47" t="s">
        <v>1222</v>
      </c>
      <c r="C11" s="48" t="s">
        <v>7</v>
      </c>
      <c r="D11" s="49" t="s">
        <v>43</v>
      </c>
      <c r="E11" s="50">
        <v>41598</v>
      </c>
      <c r="F11" s="50">
        <v>44114</v>
      </c>
      <c r="G11" s="49">
        <v>100</v>
      </c>
      <c r="H11" s="49"/>
      <c r="I11" s="49"/>
      <c r="J11" s="45"/>
      <c r="K11" s="52"/>
      <c r="L11" s="172"/>
      <c r="M11" s="178"/>
      <c r="N11" s="52"/>
      <c r="O11" s="189"/>
      <c r="P11" s="207"/>
      <c r="Q11" s="196"/>
      <c r="R11" s="52"/>
      <c r="S11" s="189"/>
      <c r="T11" s="207"/>
      <c r="U11" s="196"/>
      <c r="V11" s="52"/>
      <c r="W11" s="189"/>
      <c r="X11" s="207"/>
      <c r="Y11" s="196"/>
      <c r="Z11" s="52"/>
      <c r="AA11" s="189"/>
      <c r="AB11" s="207"/>
      <c r="AC11" s="207"/>
      <c r="AD11" s="196"/>
      <c r="AE11" s="52"/>
      <c r="AF11" s="189"/>
      <c r="AG11" s="207"/>
      <c r="AH11" s="196"/>
      <c r="AI11" s="52"/>
      <c r="AJ11" s="189"/>
      <c r="AK11" s="224"/>
      <c r="AL11" s="52"/>
      <c r="AM11" s="189"/>
      <c r="AN11" s="240"/>
      <c r="AO11" s="224"/>
      <c r="AP11" s="224"/>
    </row>
    <row r="12" spans="1:43" s="81" customFormat="1" ht="27.6">
      <c r="A12" s="161">
        <v>2</v>
      </c>
      <c r="B12" s="47" t="s">
        <v>1223</v>
      </c>
      <c r="C12" s="48" t="s">
        <v>7</v>
      </c>
      <c r="D12" s="49" t="s">
        <v>43</v>
      </c>
      <c r="E12" s="48"/>
      <c r="F12" s="48"/>
      <c r="G12" s="51"/>
      <c r="H12" s="51"/>
      <c r="I12" s="51"/>
      <c r="J12" s="46"/>
      <c r="K12" s="52"/>
      <c r="L12" s="172"/>
      <c r="M12" s="178"/>
      <c r="N12" s="52"/>
      <c r="O12" s="189"/>
      <c r="P12" s="207"/>
      <c r="Q12" s="196"/>
      <c r="R12" s="52"/>
      <c r="S12" s="189"/>
      <c r="T12" s="207"/>
      <c r="U12" s="196"/>
      <c r="V12" s="52"/>
      <c r="W12" s="189"/>
      <c r="X12" s="207"/>
      <c r="Y12" s="196"/>
      <c r="Z12" s="52"/>
      <c r="AA12" s="189"/>
      <c r="AB12" s="207"/>
      <c r="AC12" s="207"/>
      <c r="AD12" s="196"/>
      <c r="AE12" s="52"/>
      <c r="AF12" s="189"/>
      <c r="AG12" s="207"/>
      <c r="AH12" s="196"/>
      <c r="AI12" s="52"/>
      <c r="AJ12" s="189"/>
      <c r="AK12" s="224"/>
      <c r="AL12" s="52"/>
      <c r="AM12" s="189"/>
      <c r="AN12" s="240"/>
      <c r="AO12" s="224"/>
      <c r="AP12" s="224"/>
    </row>
    <row r="13" spans="1:43" s="81" customFormat="1" ht="15" customHeight="1">
      <c r="A13" s="161">
        <v>3</v>
      </c>
      <c r="B13" s="47" t="s">
        <v>1224</v>
      </c>
      <c r="C13" s="48" t="s">
        <v>7</v>
      </c>
      <c r="D13" s="49" t="s">
        <v>43</v>
      </c>
      <c r="E13" s="50">
        <v>44119</v>
      </c>
      <c r="F13" s="50">
        <v>44168</v>
      </c>
      <c r="G13" s="49">
        <v>100</v>
      </c>
      <c r="H13" s="49"/>
      <c r="I13" s="49"/>
      <c r="J13" s="45"/>
      <c r="K13" s="52"/>
      <c r="L13" s="172"/>
      <c r="M13" s="178"/>
      <c r="N13" s="52"/>
      <c r="O13" s="189"/>
      <c r="P13" s="207"/>
      <c r="Q13" s="196"/>
      <c r="R13" s="52"/>
      <c r="S13" s="189"/>
      <c r="T13" s="207"/>
      <c r="U13" s="196"/>
      <c r="V13" s="52"/>
      <c r="W13" s="189"/>
      <c r="X13" s="207"/>
      <c r="Y13" s="196"/>
      <c r="Z13" s="52"/>
      <c r="AA13" s="189"/>
      <c r="AB13" s="207"/>
      <c r="AC13" s="207"/>
      <c r="AD13" s="196"/>
      <c r="AE13" s="52"/>
      <c r="AF13" s="189"/>
      <c r="AG13" s="207"/>
      <c r="AH13" s="196"/>
      <c r="AI13" s="52"/>
      <c r="AJ13" s="189"/>
      <c r="AK13" s="224"/>
      <c r="AL13" s="52"/>
      <c r="AM13" s="189"/>
      <c r="AN13" s="240"/>
      <c r="AO13" s="224"/>
      <c r="AP13" s="224"/>
    </row>
    <row r="14" spans="1:43" s="81" customFormat="1" ht="15" customHeight="1">
      <c r="A14" s="161">
        <v>4</v>
      </c>
      <c r="B14" s="47" t="s">
        <v>1225</v>
      </c>
      <c r="C14" s="48" t="s">
        <v>7</v>
      </c>
      <c r="D14" s="49" t="s">
        <v>43</v>
      </c>
      <c r="E14" s="50">
        <v>44201</v>
      </c>
      <c r="F14" s="50">
        <v>44681</v>
      </c>
      <c r="G14" s="49">
        <v>100</v>
      </c>
      <c r="H14" s="49"/>
      <c r="I14" s="49"/>
      <c r="J14" s="45"/>
      <c r="K14" s="52"/>
      <c r="L14" s="172"/>
      <c r="M14" s="178"/>
      <c r="N14" s="52"/>
      <c r="O14" s="189"/>
      <c r="P14" s="207"/>
      <c r="Q14" s="196"/>
      <c r="R14" s="52"/>
      <c r="S14" s="189"/>
      <c r="T14" s="207"/>
      <c r="U14" s="196"/>
      <c r="V14" s="52"/>
      <c r="W14" s="189"/>
      <c r="X14" s="207"/>
      <c r="Y14" s="196"/>
      <c r="Z14" s="52"/>
      <c r="AA14" s="189"/>
      <c r="AB14" s="207"/>
      <c r="AC14" s="207"/>
      <c r="AD14" s="196"/>
      <c r="AE14" s="52"/>
      <c r="AF14" s="189"/>
      <c r="AG14" s="207"/>
      <c r="AH14" s="196"/>
      <c r="AI14" s="52"/>
      <c r="AJ14" s="189"/>
      <c r="AK14" s="224"/>
      <c r="AL14" s="52"/>
      <c r="AM14" s="189"/>
      <c r="AN14" s="240"/>
      <c r="AO14" s="224"/>
      <c r="AP14" s="224"/>
    </row>
    <row r="15" spans="1:43" s="81" customFormat="1" ht="15" customHeight="1">
      <c r="A15" s="161">
        <v>5</v>
      </c>
      <c r="B15" s="47" t="s">
        <v>1226</v>
      </c>
      <c r="C15" s="48" t="s">
        <v>7</v>
      </c>
      <c r="D15" s="49" t="s">
        <v>43</v>
      </c>
      <c r="E15" s="50">
        <v>44201</v>
      </c>
      <c r="F15" s="50">
        <v>44681</v>
      </c>
      <c r="G15" s="49">
        <v>100</v>
      </c>
      <c r="H15" s="49"/>
      <c r="I15" s="49"/>
      <c r="J15" s="45"/>
      <c r="K15" s="52"/>
      <c r="L15" s="172"/>
      <c r="M15" s="178"/>
      <c r="N15" s="52"/>
      <c r="O15" s="189"/>
      <c r="P15" s="207"/>
      <c r="Q15" s="196"/>
      <c r="R15" s="52"/>
      <c r="S15" s="189"/>
      <c r="T15" s="207"/>
      <c r="U15" s="196"/>
      <c r="V15" s="52"/>
      <c r="W15" s="189"/>
      <c r="X15" s="207"/>
      <c r="Y15" s="196"/>
      <c r="Z15" s="52"/>
      <c r="AA15" s="189"/>
      <c r="AB15" s="207"/>
      <c r="AC15" s="207"/>
      <c r="AD15" s="196"/>
      <c r="AE15" s="52"/>
      <c r="AF15" s="189"/>
      <c r="AG15" s="207"/>
      <c r="AH15" s="196"/>
      <c r="AI15" s="52"/>
      <c r="AJ15" s="189"/>
      <c r="AK15" s="224"/>
      <c r="AL15" s="52"/>
      <c r="AM15" s="189"/>
      <c r="AN15" s="240"/>
      <c r="AO15" s="224"/>
      <c r="AP15" s="224"/>
    </row>
    <row r="16" spans="1:43" s="81" customFormat="1" ht="15" customHeight="1">
      <c r="A16" s="161">
        <v>6</v>
      </c>
      <c r="B16" s="47" t="s">
        <v>1227</v>
      </c>
      <c r="C16" s="48" t="s">
        <v>7</v>
      </c>
      <c r="D16" s="49" t="s">
        <v>43</v>
      </c>
      <c r="E16" s="50">
        <v>44201</v>
      </c>
      <c r="F16" s="50">
        <v>44681</v>
      </c>
      <c r="G16" s="49">
        <v>100</v>
      </c>
      <c r="H16" s="49"/>
      <c r="I16" s="49"/>
      <c r="J16" s="45"/>
      <c r="K16" s="52"/>
      <c r="L16" s="172"/>
      <c r="M16" s="178"/>
      <c r="N16" s="52"/>
      <c r="O16" s="189"/>
      <c r="P16" s="207"/>
      <c r="Q16" s="196"/>
      <c r="R16" s="52"/>
      <c r="S16" s="189"/>
      <c r="T16" s="207"/>
      <c r="U16" s="196"/>
      <c r="V16" s="52"/>
      <c r="W16" s="189"/>
      <c r="X16" s="207"/>
      <c r="Y16" s="196"/>
      <c r="Z16" s="52"/>
      <c r="AA16" s="189"/>
      <c r="AB16" s="207"/>
      <c r="AC16" s="207"/>
      <c r="AD16" s="196"/>
      <c r="AE16" s="52"/>
      <c r="AF16" s="189"/>
      <c r="AG16" s="207"/>
      <c r="AH16" s="196"/>
      <c r="AI16" s="52"/>
      <c r="AJ16" s="189"/>
      <c r="AK16" s="224"/>
      <c r="AL16" s="52"/>
      <c r="AM16" s="189"/>
      <c r="AN16" s="240"/>
      <c r="AO16" s="224"/>
      <c r="AP16" s="224"/>
    </row>
    <row r="17" spans="1:42" s="81" customFormat="1" ht="15" customHeight="1">
      <c r="A17" s="161">
        <v>7</v>
      </c>
      <c r="B17" s="47" t="s">
        <v>1228</v>
      </c>
      <c r="C17" s="48" t="s">
        <v>7</v>
      </c>
      <c r="D17" s="49" t="s">
        <v>43</v>
      </c>
      <c r="E17" s="50">
        <v>44201</v>
      </c>
      <c r="F17" s="50">
        <v>44681</v>
      </c>
      <c r="G17" s="49">
        <v>100</v>
      </c>
      <c r="H17" s="49"/>
      <c r="I17" s="49"/>
      <c r="J17" s="45"/>
      <c r="K17" s="52"/>
      <c r="L17" s="172"/>
      <c r="M17" s="178"/>
      <c r="N17" s="52"/>
      <c r="O17" s="189"/>
      <c r="P17" s="207"/>
      <c r="Q17" s="196"/>
      <c r="R17" s="52"/>
      <c r="S17" s="189"/>
      <c r="T17" s="207"/>
      <c r="U17" s="196"/>
      <c r="V17" s="52"/>
      <c r="W17" s="189"/>
      <c r="X17" s="207"/>
      <c r="Y17" s="196"/>
      <c r="Z17" s="52"/>
      <c r="AA17" s="189"/>
      <c r="AB17" s="207"/>
      <c r="AC17" s="207"/>
      <c r="AD17" s="196"/>
      <c r="AE17" s="52"/>
      <c r="AF17" s="189"/>
      <c r="AG17" s="207"/>
      <c r="AH17" s="196"/>
      <c r="AI17" s="52"/>
      <c r="AJ17" s="189"/>
      <c r="AK17" s="224"/>
      <c r="AL17" s="52"/>
      <c r="AM17" s="189"/>
      <c r="AN17" s="240"/>
      <c r="AO17" s="224"/>
      <c r="AP17" s="224"/>
    </row>
    <row r="18" spans="1:42" s="81" customFormat="1" ht="28.95" customHeight="1">
      <c r="A18" s="161">
        <v>8</v>
      </c>
      <c r="B18" s="47" t="s">
        <v>1229</v>
      </c>
      <c r="C18" s="52" t="s">
        <v>7</v>
      </c>
      <c r="D18" s="53" t="s">
        <v>43</v>
      </c>
      <c r="E18" s="255">
        <v>44924</v>
      </c>
      <c r="F18" s="255">
        <v>45002</v>
      </c>
      <c r="G18" s="54"/>
      <c r="H18" s="54"/>
      <c r="I18" s="54"/>
      <c r="J18" s="35"/>
      <c r="K18" s="52"/>
      <c r="L18" s="172"/>
      <c r="M18" s="178"/>
      <c r="N18" s="52"/>
      <c r="O18" s="189"/>
      <c r="P18" s="207"/>
      <c r="Q18" s="196"/>
      <c r="R18" s="52"/>
      <c r="S18" s="189"/>
      <c r="T18" s="207"/>
      <c r="U18" s="196"/>
      <c r="V18" s="52"/>
      <c r="W18" s="189"/>
      <c r="X18" s="207"/>
      <c r="Y18" s="196"/>
      <c r="Z18" s="52"/>
      <c r="AA18" s="189"/>
      <c r="AB18" s="207"/>
      <c r="AC18" s="207"/>
      <c r="AD18" s="196"/>
      <c r="AE18" s="52"/>
      <c r="AF18" s="189"/>
      <c r="AG18" s="207"/>
      <c r="AH18" s="196"/>
      <c r="AI18" s="52"/>
      <c r="AJ18" s="189"/>
      <c r="AK18" s="224"/>
      <c r="AL18" s="52"/>
      <c r="AM18" s="189"/>
      <c r="AN18" s="240"/>
      <c r="AO18" s="224"/>
      <c r="AP18" s="224"/>
    </row>
    <row r="19" spans="1:42" s="81" customFormat="1" ht="25.95" customHeight="1">
      <c r="A19" s="161">
        <v>9</v>
      </c>
      <c r="B19" s="47" t="s">
        <v>1230</v>
      </c>
      <c r="C19" s="52" t="s">
        <v>7</v>
      </c>
      <c r="D19" s="53" t="s">
        <v>43</v>
      </c>
      <c r="E19" s="255">
        <v>44924</v>
      </c>
      <c r="F19" s="255">
        <v>45002</v>
      </c>
      <c r="G19" s="54"/>
      <c r="H19" s="54"/>
      <c r="I19" s="54"/>
      <c r="J19" s="35"/>
      <c r="K19" s="52"/>
      <c r="L19" s="172"/>
      <c r="M19" s="178"/>
      <c r="N19" s="52"/>
      <c r="O19" s="189"/>
      <c r="P19" s="207"/>
      <c r="Q19" s="196"/>
      <c r="R19" s="52"/>
      <c r="S19" s="189"/>
      <c r="T19" s="207"/>
      <c r="U19" s="196"/>
      <c r="V19" s="52"/>
      <c r="W19" s="189"/>
      <c r="X19" s="207"/>
      <c r="Y19" s="196"/>
      <c r="Z19" s="52"/>
      <c r="AA19" s="189"/>
      <c r="AB19" s="207"/>
      <c r="AC19" s="207"/>
      <c r="AD19" s="196"/>
      <c r="AE19" s="52"/>
      <c r="AF19" s="189"/>
      <c r="AG19" s="207"/>
      <c r="AH19" s="196"/>
      <c r="AI19" s="52"/>
      <c r="AJ19" s="189"/>
      <c r="AK19" s="224"/>
      <c r="AL19" s="52"/>
      <c r="AM19" s="189"/>
      <c r="AN19" s="240"/>
      <c r="AO19" s="224"/>
      <c r="AP19" s="224"/>
    </row>
    <row r="20" spans="1:42" s="81" customFormat="1" ht="15" customHeight="1">
      <c r="A20" s="161"/>
      <c r="B20" s="82" t="s">
        <v>1231</v>
      </c>
      <c r="C20" s="60" t="s">
        <v>7</v>
      </c>
      <c r="D20" s="56" t="s">
        <v>43</v>
      </c>
      <c r="E20" s="57">
        <f>MIN((E21:E22))</f>
        <v>44701</v>
      </c>
      <c r="F20" s="57">
        <f xml:space="preserve"> MAX(F21:F22)</f>
        <v>44790</v>
      </c>
      <c r="G20" s="56">
        <v>100</v>
      </c>
      <c r="H20" s="56"/>
      <c r="I20" s="56"/>
      <c r="J20" s="61"/>
      <c r="K20" s="60"/>
      <c r="L20" s="172"/>
      <c r="M20" s="179"/>
      <c r="N20" s="60"/>
      <c r="O20" s="172"/>
      <c r="P20" s="207"/>
      <c r="Q20" s="197"/>
      <c r="R20" s="60"/>
      <c r="S20" s="172"/>
      <c r="T20" s="207"/>
      <c r="U20" s="197"/>
      <c r="V20" s="60"/>
      <c r="W20" s="172"/>
      <c r="X20" s="207"/>
      <c r="Y20" s="197"/>
      <c r="Z20" s="60"/>
      <c r="AA20" s="172"/>
      <c r="AB20" s="207"/>
      <c r="AC20" s="207"/>
      <c r="AD20" s="197"/>
      <c r="AE20" s="60"/>
      <c r="AF20" s="172"/>
      <c r="AG20" s="207"/>
      <c r="AH20" s="197"/>
      <c r="AI20" s="60"/>
      <c r="AJ20" s="172"/>
      <c r="AK20" s="224"/>
      <c r="AL20" s="60"/>
      <c r="AM20" s="172"/>
      <c r="AN20" s="241"/>
      <c r="AO20" s="224"/>
      <c r="AP20" s="224"/>
    </row>
    <row r="21" spans="1:42" s="81" customFormat="1" ht="15" customHeight="1">
      <c r="A21" s="161">
        <v>10</v>
      </c>
      <c r="B21" s="47" t="s">
        <v>1232</v>
      </c>
      <c r="C21" s="48" t="s">
        <v>7</v>
      </c>
      <c r="D21" s="49" t="s">
        <v>43</v>
      </c>
      <c r="E21" s="50">
        <v>44701</v>
      </c>
      <c r="F21" s="50">
        <v>44752</v>
      </c>
      <c r="G21" s="49">
        <v>100</v>
      </c>
      <c r="H21" s="49"/>
      <c r="I21" s="49"/>
      <c r="J21" s="45"/>
      <c r="K21" s="52"/>
      <c r="L21" s="172"/>
      <c r="M21" s="178"/>
      <c r="N21" s="52"/>
      <c r="O21" s="189"/>
      <c r="P21" s="207"/>
      <c r="Q21" s="196"/>
      <c r="R21" s="52"/>
      <c r="S21" s="189"/>
      <c r="T21" s="207"/>
      <c r="U21" s="196"/>
      <c r="V21" s="52"/>
      <c r="W21" s="189"/>
      <c r="X21" s="207"/>
      <c r="Y21" s="196"/>
      <c r="Z21" s="52"/>
      <c r="AA21" s="189"/>
      <c r="AB21" s="207"/>
      <c r="AC21" s="207"/>
      <c r="AD21" s="196"/>
      <c r="AE21" s="52"/>
      <c r="AF21" s="189"/>
      <c r="AG21" s="207"/>
      <c r="AH21" s="196"/>
      <c r="AI21" s="52"/>
      <c r="AJ21" s="189"/>
      <c r="AK21" s="224"/>
      <c r="AL21" s="52"/>
      <c r="AM21" s="189"/>
      <c r="AN21" s="240"/>
      <c r="AO21" s="224"/>
      <c r="AP21" s="224"/>
    </row>
    <row r="22" spans="1:42" s="81" customFormat="1" ht="15" customHeight="1">
      <c r="A22" s="161">
        <v>11</v>
      </c>
      <c r="B22" s="47" t="s">
        <v>1233</v>
      </c>
      <c r="C22" s="48" t="s">
        <v>7</v>
      </c>
      <c r="D22" s="49" t="s">
        <v>43</v>
      </c>
      <c r="E22" s="50">
        <v>44757</v>
      </c>
      <c r="F22" s="50">
        <v>44790</v>
      </c>
      <c r="G22" s="49">
        <v>100</v>
      </c>
      <c r="H22" s="49"/>
      <c r="I22" s="49"/>
      <c r="J22" s="45"/>
      <c r="K22" s="52"/>
      <c r="L22" s="172"/>
      <c r="M22" s="178"/>
      <c r="N22" s="52"/>
      <c r="O22" s="189"/>
      <c r="P22" s="207"/>
      <c r="Q22" s="196"/>
      <c r="R22" s="52"/>
      <c r="S22" s="189"/>
      <c r="T22" s="207"/>
      <c r="U22" s="196"/>
      <c r="V22" s="52"/>
      <c r="W22" s="189"/>
      <c r="X22" s="207"/>
      <c r="Y22" s="196"/>
      <c r="Z22" s="52"/>
      <c r="AA22" s="189"/>
      <c r="AB22" s="207"/>
      <c r="AC22" s="207"/>
      <c r="AD22" s="196"/>
      <c r="AE22" s="52"/>
      <c r="AF22" s="189"/>
      <c r="AG22" s="207"/>
      <c r="AH22" s="196"/>
      <c r="AI22" s="52"/>
      <c r="AJ22" s="189"/>
      <c r="AK22" s="224"/>
      <c r="AL22" s="52"/>
      <c r="AM22" s="189"/>
      <c r="AN22" s="240"/>
      <c r="AO22" s="224"/>
      <c r="AP22" s="224"/>
    </row>
    <row r="23" spans="1:42" s="81" customFormat="1" ht="15" customHeight="1">
      <c r="A23" s="160"/>
      <c r="B23" s="82" t="s">
        <v>1234</v>
      </c>
      <c r="C23" s="55" t="s">
        <v>7</v>
      </c>
      <c r="D23" s="56" t="s">
        <v>43</v>
      </c>
      <c r="E23" s="57">
        <f>MIN((E24:E48))</f>
        <v>44885</v>
      </c>
      <c r="F23" s="57">
        <f xml:space="preserve"> MAX(F24:F48)</f>
        <v>45077</v>
      </c>
      <c r="G23" s="58">
        <v>0.05</v>
      </c>
      <c r="H23" s="58">
        <v>0.95</v>
      </c>
      <c r="I23" s="58"/>
      <c r="J23" s="59"/>
      <c r="K23" s="60"/>
      <c r="L23" s="172"/>
      <c r="M23" s="179"/>
      <c r="N23" s="60"/>
      <c r="O23" s="172"/>
      <c r="P23" s="207"/>
      <c r="Q23" s="197"/>
      <c r="R23" s="60"/>
      <c r="S23" s="172"/>
      <c r="T23" s="207"/>
      <c r="U23" s="197"/>
      <c r="V23" s="60"/>
      <c r="W23" s="172"/>
      <c r="X23" s="207"/>
      <c r="Y23" s="197"/>
      <c r="Z23" s="60"/>
      <c r="AA23" s="172"/>
      <c r="AB23" s="207"/>
      <c r="AC23" s="208"/>
      <c r="AD23" s="197"/>
      <c r="AE23" s="60"/>
      <c r="AF23" s="172"/>
      <c r="AG23" s="207"/>
      <c r="AH23" s="197"/>
      <c r="AI23" s="60"/>
      <c r="AJ23" s="172"/>
      <c r="AK23" s="224"/>
      <c r="AL23" s="60"/>
      <c r="AM23" s="172"/>
      <c r="AN23" s="241"/>
      <c r="AO23" s="224"/>
      <c r="AP23" s="224"/>
    </row>
    <row r="24" spans="1:42" s="84" customFormat="1" ht="27.6">
      <c r="A24" s="161">
        <v>12</v>
      </c>
      <c r="B24" s="36" t="s">
        <v>134</v>
      </c>
      <c r="C24" s="48" t="s">
        <v>15</v>
      </c>
      <c r="D24" s="49" t="s">
        <v>1193</v>
      </c>
      <c r="E24" s="37">
        <v>44910</v>
      </c>
      <c r="F24" s="37">
        <v>45077</v>
      </c>
      <c r="G24" s="261" t="s">
        <v>1202</v>
      </c>
      <c r="H24" s="261" t="s">
        <v>1242</v>
      </c>
      <c r="I24" s="49" t="str">
        <f>D24</f>
        <v>63</v>
      </c>
      <c r="J24" s="83"/>
      <c r="K24" s="53" t="s">
        <v>1202</v>
      </c>
      <c r="L24" s="171" t="s">
        <v>1202</v>
      </c>
      <c r="M24" s="177" t="s">
        <v>1202</v>
      </c>
      <c r="N24" s="53" t="s">
        <v>1202</v>
      </c>
      <c r="O24" s="188" t="s">
        <v>1202</v>
      </c>
      <c r="P24" s="208" t="s">
        <v>1211</v>
      </c>
      <c r="Q24" s="195" t="s">
        <v>1202</v>
      </c>
      <c r="R24" s="53" t="s">
        <v>1203</v>
      </c>
      <c r="S24" s="188"/>
      <c r="T24" s="208" t="s">
        <v>1239</v>
      </c>
      <c r="U24" s="195"/>
      <c r="V24" s="53"/>
      <c r="W24" s="188"/>
      <c r="X24" s="208"/>
      <c r="Y24" s="195"/>
      <c r="Z24" s="53"/>
      <c r="AA24" s="188"/>
      <c r="AB24" s="208"/>
      <c r="AC24" s="268" t="s">
        <v>1193</v>
      </c>
      <c r="AD24" s="195"/>
      <c r="AE24" s="53"/>
      <c r="AF24" s="188"/>
      <c r="AG24" s="208"/>
      <c r="AH24" s="195"/>
      <c r="AI24" s="53"/>
      <c r="AJ24" s="188"/>
      <c r="AK24" s="224"/>
      <c r="AL24" s="53"/>
      <c r="AM24" s="188"/>
      <c r="AN24" s="242"/>
      <c r="AO24" s="224"/>
      <c r="AP24" s="224"/>
    </row>
    <row r="25" spans="1:42" s="84" customFormat="1">
      <c r="A25" s="161">
        <v>13</v>
      </c>
      <c r="B25" s="38" t="s">
        <v>213</v>
      </c>
      <c r="C25" s="48" t="s">
        <v>214</v>
      </c>
      <c r="D25" s="49" t="s">
        <v>40</v>
      </c>
      <c r="E25" s="37">
        <v>45036</v>
      </c>
      <c r="F25" s="37">
        <v>45046</v>
      </c>
      <c r="G25" s="262"/>
      <c r="H25" s="263" t="str">
        <f>D25</f>
        <v>1</v>
      </c>
      <c r="I25" s="49" t="str">
        <f t="shared" ref="I25:I47" si="0">D25</f>
        <v>1</v>
      </c>
      <c r="J25" s="83"/>
      <c r="K25" s="53"/>
      <c r="L25" s="171"/>
      <c r="M25" s="177"/>
      <c r="N25" s="53"/>
      <c r="O25" s="188"/>
      <c r="P25" s="208"/>
      <c r="Q25" s="195" t="s">
        <v>40</v>
      </c>
      <c r="R25" s="53"/>
      <c r="S25" s="188"/>
      <c r="T25" s="208" t="s">
        <v>40</v>
      </c>
      <c r="U25" s="195"/>
      <c r="V25" s="53"/>
      <c r="W25" s="188"/>
      <c r="X25" s="208"/>
      <c r="Y25" s="195"/>
      <c r="Z25" s="53"/>
      <c r="AA25" s="188"/>
      <c r="AB25" s="208"/>
      <c r="AC25" s="268" t="s">
        <v>40</v>
      </c>
      <c r="AD25" s="195"/>
      <c r="AE25" s="53"/>
      <c r="AF25" s="188"/>
      <c r="AG25" s="208"/>
      <c r="AH25" s="195"/>
      <c r="AI25" s="53"/>
      <c r="AJ25" s="188"/>
      <c r="AK25" s="224"/>
      <c r="AL25" s="53"/>
      <c r="AM25" s="188"/>
      <c r="AN25" s="242"/>
      <c r="AO25" s="224"/>
      <c r="AP25" s="224"/>
    </row>
    <row r="26" spans="1:42" s="84" customFormat="1">
      <c r="A26" s="161">
        <v>14</v>
      </c>
      <c r="B26" s="38" t="s">
        <v>216</v>
      </c>
      <c r="C26" s="48" t="s">
        <v>15</v>
      </c>
      <c r="D26" s="85" t="s">
        <v>1267</v>
      </c>
      <c r="E26" s="37">
        <v>44995</v>
      </c>
      <c r="F26" s="37">
        <v>45015</v>
      </c>
      <c r="G26" s="262">
        <v>5</v>
      </c>
      <c r="H26" s="263" t="s">
        <v>1267</v>
      </c>
      <c r="I26" s="49" t="str">
        <f t="shared" si="0"/>
        <v>7</v>
      </c>
      <c r="J26" s="83"/>
      <c r="K26" s="53"/>
      <c r="L26" s="171"/>
      <c r="M26" s="177"/>
      <c r="N26" s="53"/>
      <c r="O26" s="188" t="s">
        <v>1267</v>
      </c>
      <c r="P26" s="208" t="s">
        <v>1267</v>
      </c>
      <c r="Q26" s="195"/>
      <c r="R26" s="53"/>
      <c r="S26" s="188"/>
      <c r="T26" s="208" t="s">
        <v>1267</v>
      </c>
      <c r="U26" s="195"/>
      <c r="V26" s="53"/>
      <c r="W26" s="188"/>
      <c r="X26" s="208"/>
      <c r="Y26" s="195"/>
      <c r="Z26" s="53"/>
      <c r="AA26" s="188"/>
      <c r="AB26" s="208"/>
      <c r="AC26" s="268" t="s">
        <v>1267</v>
      </c>
      <c r="AD26" s="195"/>
      <c r="AE26" s="53"/>
      <c r="AF26" s="188"/>
      <c r="AG26" s="208"/>
      <c r="AH26" s="195"/>
      <c r="AI26" s="53"/>
      <c r="AJ26" s="188"/>
      <c r="AK26" s="224"/>
      <c r="AL26" s="53"/>
      <c r="AM26" s="188"/>
      <c r="AN26" s="242"/>
      <c r="AO26" s="224"/>
      <c r="AP26" s="224"/>
    </row>
    <row r="27" spans="1:42" s="84" customFormat="1">
      <c r="A27" s="161">
        <v>15</v>
      </c>
      <c r="B27" s="38" t="s">
        <v>220</v>
      </c>
      <c r="C27" s="48" t="s">
        <v>221</v>
      </c>
      <c r="D27" s="230" t="s">
        <v>1259</v>
      </c>
      <c r="E27" s="40">
        <v>44951</v>
      </c>
      <c r="F27" s="41">
        <v>45026</v>
      </c>
      <c r="G27" s="262">
        <v>391.4</v>
      </c>
      <c r="H27" s="262">
        <f>D27-G27</f>
        <v>2718.203</v>
      </c>
      <c r="I27" s="49" t="str">
        <f t="shared" si="0"/>
        <v>3109,603</v>
      </c>
      <c r="J27" s="83"/>
      <c r="K27" s="53"/>
      <c r="L27" s="171"/>
      <c r="M27" s="177"/>
      <c r="N27" s="53" t="s">
        <v>1286</v>
      </c>
      <c r="O27" s="188" t="s">
        <v>1287</v>
      </c>
      <c r="P27" s="208" t="s">
        <v>1288</v>
      </c>
      <c r="Q27" s="195" t="s">
        <v>1287</v>
      </c>
      <c r="R27" s="53"/>
      <c r="S27" s="188"/>
      <c r="T27" s="208" t="s">
        <v>1287</v>
      </c>
      <c r="U27" s="195"/>
      <c r="V27" s="53"/>
      <c r="W27" s="188"/>
      <c r="X27" s="208"/>
      <c r="Y27" s="195"/>
      <c r="Z27" s="53"/>
      <c r="AA27" s="188"/>
      <c r="AB27" s="208"/>
      <c r="AC27" s="269" t="s">
        <v>1259</v>
      </c>
      <c r="AD27" s="195"/>
      <c r="AE27" s="53"/>
      <c r="AF27" s="188"/>
      <c r="AG27" s="208"/>
      <c r="AH27" s="195"/>
      <c r="AI27" s="53"/>
      <c r="AJ27" s="188"/>
      <c r="AK27" s="224"/>
      <c r="AL27" s="53"/>
      <c r="AM27" s="188"/>
      <c r="AN27" s="242"/>
      <c r="AO27" s="224"/>
      <c r="AP27" s="224"/>
    </row>
    <row r="28" spans="1:42" s="84" customFormat="1">
      <c r="A28" s="161">
        <v>16</v>
      </c>
      <c r="B28" s="38" t="s">
        <v>278</v>
      </c>
      <c r="C28" s="48" t="s">
        <v>15</v>
      </c>
      <c r="D28" s="85" t="s">
        <v>1194</v>
      </c>
      <c r="E28" s="42">
        <v>44977</v>
      </c>
      <c r="F28" s="43">
        <v>45046</v>
      </c>
      <c r="G28" s="264">
        <v>343</v>
      </c>
      <c r="H28" s="265" t="str">
        <f>D28</f>
        <v>896</v>
      </c>
      <c r="I28" s="49" t="str">
        <f t="shared" si="0"/>
        <v>896</v>
      </c>
      <c r="J28" s="83"/>
      <c r="K28" s="53"/>
      <c r="L28" s="171"/>
      <c r="M28" s="177"/>
      <c r="N28" s="53" t="s">
        <v>1204</v>
      </c>
      <c r="O28" s="188" t="s">
        <v>1205</v>
      </c>
      <c r="P28" s="208" t="s">
        <v>1237</v>
      </c>
      <c r="Q28" s="195" t="s">
        <v>1205</v>
      </c>
      <c r="R28" s="53"/>
      <c r="S28" s="188"/>
      <c r="T28" s="208" t="s">
        <v>1205</v>
      </c>
      <c r="U28" s="195"/>
      <c r="V28" s="53"/>
      <c r="W28" s="188"/>
      <c r="X28" s="208"/>
      <c r="Y28" s="195"/>
      <c r="Z28" s="53"/>
      <c r="AA28" s="188"/>
      <c r="AB28" s="208"/>
      <c r="AC28" s="268" t="s">
        <v>1194</v>
      </c>
      <c r="AD28" s="195"/>
      <c r="AE28" s="53"/>
      <c r="AF28" s="188"/>
      <c r="AG28" s="208"/>
      <c r="AH28" s="195"/>
      <c r="AI28" s="53"/>
      <c r="AJ28" s="188"/>
      <c r="AK28" s="224"/>
      <c r="AL28" s="53"/>
      <c r="AM28" s="188"/>
      <c r="AN28" s="242"/>
      <c r="AO28" s="224"/>
      <c r="AP28" s="224"/>
    </row>
    <row r="29" spans="1:42" s="84" customFormat="1">
      <c r="A29" s="161">
        <v>17</v>
      </c>
      <c r="B29" s="38" t="s">
        <v>444</v>
      </c>
      <c r="C29" s="48" t="s">
        <v>15</v>
      </c>
      <c r="D29" s="85" t="s">
        <v>1195</v>
      </c>
      <c r="E29" s="42">
        <v>45017</v>
      </c>
      <c r="F29" s="43">
        <v>45046</v>
      </c>
      <c r="G29" s="264"/>
      <c r="H29" s="265" t="str">
        <f t="shared" ref="H29:H30" si="1">D29</f>
        <v>9</v>
      </c>
      <c r="I29" s="49" t="str">
        <f t="shared" si="0"/>
        <v>9</v>
      </c>
      <c r="J29" s="83"/>
      <c r="K29" s="53"/>
      <c r="L29" s="171"/>
      <c r="M29" s="177"/>
      <c r="N29" s="53"/>
      <c r="O29" s="188"/>
      <c r="P29" s="208"/>
      <c r="Q29" s="195" t="s">
        <v>1195</v>
      </c>
      <c r="R29" s="53"/>
      <c r="S29" s="188"/>
      <c r="T29" s="208" t="s">
        <v>1195</v>
      </c>
      <c r="U29" s="195"/>
      <c r="V29" s="53"/>
      <c r="W29" s="188"/>
      <c r="X29" s="208"/>
      <c r="Y29" s="195"/>
      <c r="Z29" s="53"/>
      <c r="AA29" s="188"/>
      <c r="AB29" s="208"/>
      <c r="AC29" s="268" t="s">
        <v>1195</v>
      </c>
      <c r="AD29" s="195"/>
      <c r="AE29" s="53"/>
      <c r="AF29" s="188"/>
      <c r="AG29" s="208"/>
      <c r="AH29" s="195"/>
      <c r="AI29" s="53"/>
      <c r="AJ29" s="188"/>
      <c r="AK29" s="224"/>
      <c r="AL29" s="53"/>
      <c r="AM29" s="188"/>
      <c r="AN29" s="242"/>
      <c r="AO29" s="224"/>
      <c r="AP29" s="224"/>
    </row>
    <row r="30" spans="1:42" s="84" customFormat="1">
      <c r="A30" s="161">
        <v>18</v>
      </c>
      <c r="B30" s="38" t="s">
        <v>459</v>
      </c>
      <c r="C30" s="48" t="s">
        <v>15</v>
      </c>
      <c r="D30" s="85" t="s">
        <v>1189</v>
      </c>
      <c r="E30" s="42">
        <v>44972</v>
      </c>
      <c r="F30" s="43">
        <v>45066</v>
      </c>
      <c r="G30" s="264">
        <v>11</v>
      </c>
      <c r="H30" s="265" t="str">
        <f t="shared" si="1"/>
        <v>24</v>
      </c>
      <c r="I30" s="49" t="str">
        <f t="shared" si="0"/>
        <v>24</v>
      </c>
      <c r="J30" s="83"/>
      <c r="K30" s="53"/>
      <c r="L30" s="171"/>
      <c r="M30" s="177"/>
      <c r="N30" s="53" t="s">
        <v>1206</v>
      </c>
      <c r="O30" s="188" t="s">
        <v>1201</v>
      </c>
      <c r="P30" s="208" t="s">
        <v>1202</v>
      </c>
      <c r="Q30" s="195" t="s">
        <v>1201</v>
      </c>
      <c r="R30" s="53" t="s">
        <v>1201</v>
      </c>
      <c r="S30" s="188"/>
      <c r="T30" s="208" t="s">
        <v>1240</v>
      </c>
      <c r="U30" s="195"/>
      <c r="V30" s="53"/>
      <c r="W30" s="188"/>
      <c r="X30" s="208"/>
      <c r="Y30" s="195"/>
      <c r="Z30" s="53"/>
      <c r="AA30" s="188"/>
      <c r="AB30" s="208"/>
      <c r="AC30" s="268" t="s">
        <v>1189</v>
      </c>
      <c r="AD30" s="195"/>
      <c r="AE30" s="53"/>
      <c r="AF30" s="188"/>
      <c r="AG30" s="208"/>
      <c r="AH30" s="195"/>
      <c r="AI30" s="53"/>
      <c r="AJ30" s="188"/>
      <c r="AK30" s="224"/>
      <c r="AL30" s="53"/>
      <c r="AM30" s="188"/>
      <c r="AN30" s="242"/>
      <c r="AO30" s="224"/>
      <c r="AP30" s="224"/>
    </row>
    <row r="31" spans="1:42" s="84" customFormat="1">
      <c r="A31" s="161">
        <v>19</v>
      </c>
      <c r="B31" s="38" t="s">
        <v>478</v>
      </c>
      <c r="C31" s="48" t="s">
        <v>214</v>
      </c>
      <c r="D31" s="85" t="s">
        <v>1196</v>
      </c>
      <c r="E31" s="44">
        <v>44951</v>
      </c>
      <c r="F31" s="44">
        <v>45046</v>
      </c>
      <c r="G31" s="266"/>
      <c r="H31" s="265" t="str">
        <f t="shared" ref="H31:H32" si="2">D31</f>
        <v>20</v>
      </c>
      <c r="I31" s="49" t="str">
        <f t="shared" si="0"/>
        <v>20</v>
      </c>
      <c r="J31" s="83"/>
      <c r="K31" s="53"/>
      <c r="L31" s="171"/>
      <c r="M31" s="177" t="s">
        <v>1208</v>
      </c>
      <c r="N31" s="53" t="s">
        <v>1208</v>
      </c>
      <c r="O31" s="188" t="s">
        <v>1208</v>
      </c>
      <c r="P31" s="208" t="s">
        <v>1238</v>
      </c>
      <c r="Q31" s="195" t="s">
        <v>1208</v>
      </c>
      <c r="R31" s="53"/>
      <c r="S31" s="188"/>
      <c r="T31" s="208" t="s">
        <v>1208</v>
      </c>
      <c r="U31" s="195"/>
      <c r="V31" s="53"/>
      <c r="W31" s="188"/>
      <c r="X31" s="208"/>
      <c r="Y31" s="195"/>
      <c r="Z31" s="53"/>
      <c r="AA31" s="188"/>
      <c r="AB31" s="208"/>
      <c r="AC31" s="268" t="s">
        <v>1196</v>
      </c>
      <c r="AD31" s="195"/>
      <c r="AE31" s="53"/>
      <c r="AF31" s="188"/>
      <c r="AG31" s="208"/>
      <c r="AH31" s="195"/>
      <c r="AI31" s="53"/>
      <c r="AJ31" s="188"/>
      <c r="AK31" s="224"/>
      <c r="AL31" s="53"/>
      <c r="AM31" s="188"/>
      <c r="AN31" s="242"/>
      <c r="AO31" s="224"/>
      <c r="AP31" s="224"/>
    </row>
    <row r="32" spans="1:42" s="84" customFormat="1">
      <c r="A32" s="161">
        <v>20</v>
      </c>
      <c r="B32" s="38" t="s">
        <v>574</v>
      </c>
      <c r="C32" s="48" t="s">
        <v>15</v>
      </c>
      <c r="D32" s="85" t="s">
        <v>1197</v>
      </c>
      <c r="E32" s="44">
        <v>45041</v>
      </c>
      <c r="F32" s="44">
        <v>45066</v>
      </c>
      <c r="G32" s="266"/>
      <c r="H32" s="265" t="str">
        <f t="shared" si="2"/>
        <v>68</v>
      </c>
      <c r="I32" s="49" t="str">
        <f t="shared" si="0"/>
        <v>68</v>
      </c>
      <c r="J32" s="83"/>
      <c r="K32" s="53"/>
      <c r="L32" s="171"/>
      <c r="M32" s="177"/>
      <c r="N32" s="53"/>
      <c r="O32" s="188"/>
      <c r="P32" s="208"/>
      <c r="Q32" s="195" t="s">
        <v>1202</v>
      </c>
      <c r="R32" s="53" t="s">
        <v>1209</v>
      </c>
      <c r="S32" s="188"/>
      <c r="T32" s="208" t="s">
        <v>1197</v>
      </c>
      <c r="U32" s="195"/>
      <c r="V32" s="53"/>
      <c r="W32" s="188"/>
      <c r="X32" s="208"/>
      <c r="Y32" s="195"/>
      <c r="Z32" s="53"/>
      <c r="AA32" s="188"/>
      <c r="AB32" s="208"/>
      <c r="AC32" s="268" t="s">
        <v>1197</v>
      </c>
      <c r="AD32" s="195"/>
      <c r="AE32" s="53"/>
      <c r="AF32" s="188"/>
      <c r="AG32" s="208"/>
      <c r="AH32" s="195"/>
      <c r="AI32" s="53"/>
      <c r="AJ32" s="188"/>
      <c r="AK32" s="224"/>
      <c r="AL32" s="53"/>
      <c r="AM32" s="188"/>
      <c r="AN32" s="242"/>
      <c r="AO32" s="224"/>
      <c r="AP32" s="224"/>
    </row>
    <row r="33" spans="1:42" s="84" customFormat="1">
      <c r="A33" s="161">
        <v>21</v>
      </c>
      <c r="B33" s="38" t="s">
        <v>601</v>
      </c>
      <c r="C33" s="48" t="s">
        <v>214</v>
      </c>
      <c r="D33" s="85" t="s">
        <v>40</v>
      </c>
      <c r="E33" s="44">
        <v>44951</v>
      </c>
      <c r="F33" s="44">
        <v>45046</v>
      </c>
      <c r="G33" s="266"/>
      <c r="H33" s="265" t="s">
        <v>40</v>
      </c>
      <c r="I33" s="49" t="str">
        <f t="shared" si="0"/>
        <v>1</v>
      </c>
      <c r="J33" s="83"/>
      <c r="K33" s="53"/>
      <c r="L33" s="171"/>
      <c r="M33" s="177" t="s">
        <v>1202</v>
      </c>
      <c r="N33" s="53" t="s">
        <v>1213</v>
      </c>
      <c r="O33" s="188" t="s">
        <v>1196</v>
      </c>
      <c r="P33" s="208" t="s">
        <v>1210</v>
      </c>
      <c r="Q33" s="195" t="s">
        <v>1211</v>
      </c>
      <c r="R33" s="53"/>
      <c r="S33" s="188"/>
      <c r="T33" s="208" t="s">
        <v>1211</v>
      </c>
      <c r="U33" s="195"/>
      <c r="V33" s="53"/>
      <c r="W33" s="188"/>
      <c r="X33" s="208"/>
      <c r="Y33" s="195"/>
      <c r="Z33" s="53"/>
      <c r="AA33" s="188"/>
      <c r="AB33" s="208"/>
      <c r="AC33" s="268" t="s">
        <v>40</v>
      </c>
      <c r="AD33" s="195"/>
      <c r="AE33" s="53"/>
      <c r="AF33" s="188"/>
      <c r="AG33" s="208"/>
      <c r="AH33" s="195"/>
      <c r="AI33" s="53"/>
      <c r="AJ33" s="188"/>
      <c r="AK33" s="224"/>
      <c r="AL33" s="53"/>
      <c r="AM33" s="188"/>
      <c r="AN33" s="242"/>
      <c r="AO33" s="224"/>
      <c r="AP33" s="224"/>
    </row>
    <row r="34" spans="1:42" s="84" customFormat="1">
      <c r="A34" s="161">
        <v>22</v>
      </c>
      <c r="B34" s="38" t="s">
        <v>677</v>
      </c>
      <c r="C34" s="48" t="s">
        <v>15</v>
      </c>
      <c r="D34" s="85" t="s">
        <v>1216</v>
      </c>
      <c r="E34" s="42">
        <v>44986</v>
      </c>
      <c r="F34" s="43">
        <v>45046</v>
      </c>
      <c r="G34" s="264"/>
      <c r="H34" s="265" t="s">
        <v>1216</v>
      </c>
      <c r="I34" s="49" t="str">
        <f t="shared" si="0"/>
        <v>3</v>
      </c>
      <c r="J34" s="83"/>
      <c r="K34" s="53"/>
      <c r="L34" s="171"/>
      <c r="M34" s="177"/>
      <c r="N34" s="53"/>
      <c r="O34" s="188" t="s">
        <v>40</v>
      </c>
      <c r="P34" s="208" t="s">
        <v>40</v>
      </c>
      <c r="Q34" s="195" t="s">
        <v>40</v>
      </c>
      <c r="R34" s="53" t="s">
        <v>40</v>
      </c>
      <c r="S34" s="188"/>
      <c r="T34" s="208" t="s">
        <v>1207</v>
      </c>
      <c r="U34" s="195"/>
      <c r="V34" s="53"/>
      <c r="W34" s="188"/>
      <c r="X34" s="208"/>
      <c r="Y34" s="195"/>
      <c r="Z34" s="53"/>
      <c r="AA34" s="188"/>
      <c r="AB34" s="208"/>
      <c r="AC34" s="268" t="s">
        <v>1216</v>
      </c>
      <c r="AD34" s="195"/>
      <c r="AE34" s="53"/>
      <c r="AF34" s="188"/>
      <c r="AG34" s="208"/>
      <c r="AH34" s="195"/>
      <c r="AI34" s="53"/>
      <c r="AJ34" s="188"/>
      <c r="AK34" s="224"/>
      <c r="AL34" s="53"/>
      <c r="AM34" s="188"/>
      <c r="AN34" s="242"/>
      <c r="AO34" s="224"/>
      <c r="AP34" s="224"/>
    </row>
    <row r="35" spans="1:42" s="84" customFormat="1">
      <c r="A35" s="161">
        <v>23</v>
      </c>
      <c r="B35" s="38" t="s">
        <v>699</v>
      </c>
      <c r="C35" s="48" t="s">
        <v>15</v>
      </c>
      <c r="D35" s="85" t="s">
        <v>1268</v>
      </c>
      <c r="E35" s="44">
        <v>44951</v>
      </c>
      <c r="F35" s="44">
        <v>45066</v>
      </c>
      <c r="G35" s="266"/>
      <c r="H35" s="265" t="s">
        <v>1268</v>
      </c>
      <c r="I35" s="49" t="str">
        <f t="shared" si="0"/>
        <v>65</v>
      </c>
      <c r="J35" s="83"/>
      <c r="K35" s="53"/>
      <c r="L35" s="171"/>
      <c r="M35" s="177" t="s">
        <v>40</v>
      </c>
      <c r="N35" s="53"/>
      <c r="O35" s="188"/>
      <c r="P35" s="208" t="s">
        <v>40</v>
      </c>
      <c r="Q35" s="195" t="s">
        <v>1211</v>
      </c>
      <c r="R35" s="53" t="s">
        <v>1269</v>
      </c>
      <c r="S35" s="188"/>
      <c r="T35" s="208" t="s">
        <v>1270</v>
      </c>
      <c r="U35" s="195"/>
      <c r="V35" s="53"/>
      <c r="W35" s="188"/>
      <c r="X35" s="208"/>
      <c r="Y35" s="195"/>
      <c r="Z35" s="53"/>
      <c r="AA35" s="188"/>
      <c r="AB35" s="208"/>
      <c r="AC35" s="268" t="s">
        <v>1268</v>
      </c>
      <c r="AD35" s="195"/>
      <c r="AE35" s="53"/>
      <c r="AF35" s="188"/>
      <c r="AG35" s="208"/>
      <c r="AH35" s="195"/>
      <c r="AI35" s="53"/>
      <c r="AJ35" s="188"/>
      <c r="AK35" s="224"/>
      <c r="AL35" s="53"/>
      <c r="AM35" s="188"/>
      <c r="AN35" s="242"/>
      <c r="AO35" s="224"/>
      <c r="AP35" s="224"/>
    </row>
    <row r="36" spans="1:42" s="84" customFormat="1">
      <c r="A36" s="161">
        <v>24</v>
      </c>
      <c r="B36" s="270" t="s">
        <v>716</v>
      </c>
      <c r="C36" s="48" t="s">
        <v>17</v>
      </c>
      <c r="D36" s="85" t="s">
        <v>1289</v>
      </c>
      <c r="E36" s="44">
        <v>44977</v>
      </c>
      <c r="F36" s="44">
        <v>45036</v>
      </c>
      <c r="G36" s="266"/>
      <c r="H36" s="265" t="s">
        <v>1289</v>
      </c>
      <c r="I36" s="49" t="str">
        <f t="shared" si="0"/>
        <v>1400</v>
      </c>
      <c r="J36" s="83"/>
      <c r="K36" s="53"/>
      <c r="L36" s="171"/>
      <c r="M36" s="177"/>
      <c r="N36" s="53"/>
      <c r="O36" s="188" t="s">
        <v>1290</v>
      </c>
      <c r="P36" s="208" t="s">
        <v>1290</v>
      </c>
      <c r="Q36" s="195" t="s">
        <v>1290</v>
      </c>
      <c r="R36" s="53"/>
      <c r="S36" s="188"/>
      <c r="T36" s="208" t="s">
        <v>1290</v>
      </c>
      <c r="U36" s="195"/>
      <c r="V36" s="53"/>
      <c r="W36" s="188"/>
      <c r="X36" s="208"/>
      <c r="Y36" s="195"/>
      <c r="Z36" s="53"/>
      <c r="AA36" s="188"/>
      <c r="AB36" s="208"/>
      <c r="AC36" s="268" t="s">
        <v>1289</v>
      </c>
      <c r="AD36" s="195"/>
      <c r="AE36" s="53"/>
      <c r="AF36" s="188"/>
      <c r="AG36" s="208"/>
      <c r="AH36" s="195"/>
      <c r="AI36" s="53"/>
      <c r="AJ36" s="188"/>
      <c r="AK36" s="224"/>
      <c r="AL36" s="53"/>
      <c r="AM36" s="188"/>
      <c r="AN36" s="242"/>
      <c r="AO36" s="224"/>
      <c r="AP36" s="224"/>
    </row>
    <row r="37" spans="1:42" s="84" customFormat="1">
      <c r="A37" s="161">
        <v>25</v>
      </c>
      <c r="B37" s="270" t="s">
        <v>752</v>
      </c>
      <c r="C37" s="48" t="s">
        <v>17</v>
      </c>
      <c r="D37" s="85" t="s">
        <v>1291</v>
      </c>
      <c r="E37" s="42">
        <v>44977</v>
      </c>
      <c r="F37" s="43">
        <v>45046</v>
      </c>
      <c r="G37" s="264">
        <v>14.412599999999999</v>
      </c>
      <c r="H37" s="265" t="s">
        <v>1292</v>
      </c>
      <c r="I37" s="49" t="str">
        <f t="shared" si="0"/>
        <v>7568,92</v>
      </c>
      <c r="J37" s="83"/>
      <c r="K37" s="53"/>
      <c r="L37" s="171"/>
      <c r="M37" s="177"/>
      <c r="N37" s="53" t="s">
        <v>1293</v>
      </c>
      <c r="O37" s="188"/>
      <c r="P37" s="208" t="s">
        <v>1293</v>
      </c>
      <c r="Q37" s="195" t="s">
        <v>1292</v>
      </c>
      <c r="R37" s="53"/>
      <c r="S37" s="188"/>
      <c r="T37" s="208" t="s">
        <v>1292</v>
      </c>
      <c r="U37" s="195"/>
      <c r="V37" s="53"/>
      <c r="W37" s="188"/>
      <c r="X37" s="208"/>
      <c r="Y37" s="195"/>
      <c r="Z37" s="53"/>
      <c r="AA37" s="188"/>
      <c r="AB37" s="208"/>
      <c r="AC37" s="268" t="s">
        <v>1291</v>
      </c>
      <c r="AD37" s="195"/>
      <c r="AE37" s="53"/>
      <c r="AF37" s="188"/>
      <c r="AG37" s="208"/>
      <c r="AH37" s="195"/>
      <c r="AI37" s="53"/>
      <c r="AJ37" s="188"/>
      <c r="AK37" s="224"/>
      <c r="AL37" s="53"/>
      <c r="AM37" s="188"/>
      <c r="AN37" s="242"/>
      <c r="AO37" s="224"/>
      <c r="AP37" s="224"/>
    </row>
    <row r="38" spans="1:42" s="84" customFormat="1">
      <c r="A38" s="161">
        <v>26</v>
      </c>
      <c r="B38" s="38" t="s">
        <v>852</v>
      </c>
      <c r="C38" s="48" t="s">
        <v>15</v>
      </c>
      <c r="D38" s="85" t="s">
        <v>1198</v>
      </c>
      <c r="E38" s="44">
        <v>44986</v>
      </c>
      <c r="F38" s="44">
        <v>45046</v>
      </c>
      <c r="G38" s="266"/>
      <c r="H38" s="265" t="str">
        <f t="shared" ref="H38" si="3">D38</f>
        <v>36</v>
      </c>
      <c r="I38" s="49" t="str">
        <f t="shared" si="0"/>
        <v>36</v>
      </c>
      <c r="J38" s="83"/>
      <c r="K38" s="53"/>
      <c r="L38" s="171"/>
      <c r="M38" s="177"/>
      <c r="N38" s="53"/>
      <c r="O38" s="188" t="s">
        <v>1214</v>
      </c>
      <c r="P38" s="208" t="s">
        <v>1214</v>
      </c>
      <c r="Q38" s="195" t="s">
        <v>1214</v>
      </c>
      <c r="R38" s="53"/>
      <c r="S38" s="188"/>
      <c r="T38" s="208" t="s">
        <v>1214</v>
      </c>
      <c r="U38" s="195"/>
      <c r="V38" s="53"/>
      <c r="W38" s="188"/>
      <c r="X38" s="208"/>
      <c r="Y38" s="195"/>
      <c r="Z38" s="53"/>
      <c r="AA38" s="188"/>
      <c r="AB38" s="208"/>
      <c r="AC38" s="268" t="s">
        <v>1198</v>
      </c>
      <c r="AD38" s="195"/>
      <c r="AE38" s="53"/>
      <c r="AF38" s="188"/>
      <c r="AG38" s="208"/>
      <c r="AH38" s="195"/>
      <c r="AI38" s="53"/>
      <c r="AJ38" s="188"/>
      <c r="AK38" s="224"/>
      <c r="AL38" s="53"/>
      <c r="AM38" s="188"/>
      <c r="AN38" s="242"/>
      <c r="AO38" s="224"/>
      <c r="AP38" s="224"/>
    </row>
    <row r="39" spans="1:42" s="84" customFormat="1">
      <c r="A39" s="161">
        <v>27</v>
      </c>
      <c r="B39" s="38" t="s">
        <v>855</v>
      </c>
      <c r="C39" s="48" t="s">
        <v>15</v>
      </c>
      <c r="D39" s="85" t="s">
        <v>1199</v>
      </c>
      <c r="E39" s="44">
        <v>44967</v>
      </c>
      <c r="F39" s="44">
        <v>45046</v>
      </c>
      <c r="G39" s="266"/>
      <c r="H39" s="265" t="str">
        <f>D39</f>
        <v>313</v>
      </c>
      <c r="I39" s="49" t="str">
        <f t="shared" si="0"/>
        <v>313</v>
      </c>
      <c r="J39" s="83"/>
      <c r="K39" s="53"/>
      <c r="L39" s="171"/>
      <c r="M39" s="177"/>
      <c r="N39" s="53" t="s">
        <v>1273</v>
      </c>
      <c r="O39" s="188" t="s">
        <v>43</v>
      </c>
      <c r="P39" s="208" t="s">
        <v>1274</v>
      </c>
      <c r="Q39" s="195" t="s">
        <v>43</v>
      </c>
      <c r="R39" s="53"/>
      <c r="S39" s="188"/>
      <c r="T39" s="208" t="s">
        <v>43</v>
      </c>
      <c r="U39" s="195"/>
      <c r="V39" s="53"/>
      <c r="W39" s="188"/>
      <c r="X39" s="208"/>
      <c r="Y39" s="195"/>
      <c r="Z39" s="53"/>
      <c r="AA39" s="188"/>
      <c r="AB39" s="208"/>
      <c r="AC39" s="268" t="s">
        <v>1199</v>
      </c>
      <c r="AD39" s="195"/>
      <c r="AE39" s="53"/>
      <c r="AF39" s="188"/>
      <c r="AG39" s="208"/>
      <c r="AH39" s="195"/>
      <c r="AI39" s="53"/>
      <c r="AJ39" s="188"/>
      <c r="AK39" s="224"/>
      <c r="AL39" s="53"/>
      <c r="AM39" s="188"/>
      <c r="AN39" s="242"/>
      <c r="AO39" s="224"/>
      <c r="AP39" s="224"/>
    </row>
    <row r="40" spans="1:42" s="84" customFormat="1">
      <c r="A40" s="161">
        <f>A39+1</f>
        <v>28</v>
      </c>
      <c r="B40" s="38" t="s">
        <v>1271</v>
      </c>
      <c r="C40" s="48" t="s">
        <v>15</v>
      </c>
      <c r="D40" s="85" t="s">
        <v>1213</v>
      </c>
      <c r="E40" s="42">
        <v>44972</v>
      </c>
      <c r="F40" s="43">
        <v>45046</v>
      </c>
      <c r="G40" s="264"/>
      <c r="H40" s="265" t="s">
        <v>1213</v>
      </c>
      <c r="I40" s="49" t="str">
        <f t="shared" si="0"/>
        <v>40</v>
      </c>
      <c r="J40" s="83"/>
      <c r="K40" s="53"/>
      <c r="L40" s="171"/>
      <c r="M40" s="177"/>
      <c r="N40" s="53" t="s">
        <v>1202</v>
      </c>
      <c r="O40" s="188" t="s">
        <v>1202</v>
      </c>
      <c r="P40" s="208" t="s">
        <v>1196</v>
      </c>
      <c r="Q40" s="195" t="s">
        <v>1196</v>
      </c>
      <c r="R40" s="53"/>
      <c r="S40" s="188"/>
      <c r="T40" s="208" t="s">
        <v>1196</v>
      </c>
      <c r="U40" s="195"/>
      <c r="V40" s="53"/>
      <c r="W40" s="188"/>
      <c r="X40" s="208"/>
      <c r="Y40" s="195"/>
      <c r="Z40" s="53"/>
      <c r="AA40" s="188"/>
      <c r="AB40" s="208"/>
      <c r="AC40" s="268" t="s">
        <v>1213</v>
      </c>
      <c r="AD40" s="195"/>
      <c r="AE40" s="53"/>
      <c r="AF40" s="188"/>
      <c r="AG40" s="208"/>
      <c r="AH40" s="195"/>
      <c r="AI40" s="53"/>
      <c r="AJ40" s="188"/>
      <c r="AK40" s="224"/>
      <c r="AL40" s="53"/>
      <c r="AM40" s="188"/>
      <c r="AN40" s="242"/>
      <c r="AO40" s="224"/>
      <c r="AP40" s="224"/>
    </row>
    <row r="41" spans="1:42" s="84" customFormat="1">
      <c r="A41" s="161">
        <v>29</v>
      </c>
      <c r="B41" s="38" t="s">
        <v>1272</v>
      </c>
      <c r="C41" s="48" t="s">
        <v>15</v>
      </c>
      <c r="D41" s="85" t="s">
        <v>1275</v>
      </c>
      <c r="E41" s="42">
        <v>44972</v>
      </c>
      <c r="F41" s="43">
        <v>45046</v>
      </c>
      <c r="G41" s="264"/>
      <c r="H41" s="265" t="s">
        <v>1275</v>
      </c>
      <c r="I41" s="49" t="str">
        <f t="shared" si="0"/>
        <v>299</v>
      </c>
      <c r="J41" s="83"/>
      <c r="K41" s="53"/>
      <c r="L41" s="171"/>
      <c r="M41" s="177"/>
      <c r="N41" s="53" t="s">
        <v>1276</v>
      </c>
      <c r="O41" s="188" t="s">
        <v>43</v>
      </c>
      <c r="P41" s="208" t="s">
        <v>1277</v>
      </c>
      <c r="Q41" s="195" t="s">
        <v>43</v>
      </c>
      <c r="R41" s="53"/>
      <c r="S41" s="188"/>
      <c r="T41" s="208" t="s">
        <v>43</v>
      </c>
      <c r="U41" s="195"/>
      <c r="V41" s="53"/>
      <c r="W41" s="188"/>
      <c r="X41" s="208"/>
      <c r="Y41" s="195"/>
      <c r="Z41" s="53"/>
      <c r="AA41" s="188"/>
      <c r="AB41" s="208"/>
      <c r="AC41" s="268" t="s">
        <v>1275</v>
      </c>
      <c r="AD41" s="195"/>
      <c r="AE41" s="53"/>
      <c r="AF41" s="188"/>
      <c r="AG41" s="208"/>
      <c r="AH41" s="195"/>
      <c r="AI41" s="53"/>
      <c r="AJ41" s="188"/>
      <c r="AK41" s="224"/>
      <c r="AL41" s="53"/>
      <c r="AM41" s="188"/>
      <c r="AN41" s="242"/>
      <c r="AO41" s="224"/>
      <c r="AP41" s="224"/>
    </row>
    <row r="42" spans="1:42" s="84" customFormat="1">
      <c r="A42" s="161">
        <v>30</v>
      </c>
      <c r="B42" s="38" t="s">
        <v>941</v>
      </c>
      <c r="C42" s="48" t="s">
        <v>15</v>
      </c>
      <c r="D42" s="85" t="s">
        <v>1278</v>
      </c>
      <c r="E42" s="42">
        <v>44951</v>
      </c>
      <c r="F42" s="43">
        <v>45046</v>
      </c>
      <c r="G42" s="264">
        <v>55</v>
      </c>
      <c r="H42" s="265" t="s">
        <v>1281</v>
      </c>
      <c r="I42" s="49" t="str">
        <f t="shared" si="0"/>
        <v>2101</v>
      </c>
      <c r="J42" s="83"/>
      <c r="K42" s="53"/>
      <c r="L42" s="171"/>
      <c r="M42" s="177"/>
      <c r="N42" s="53" t="s">
        <v>1282</v>
      </c>
      <c r="O42" s="188" t="s">
        <v>1283</v>
      </c>
      <c r="P42" s="208" t="s">
        <v>1284</v>
      </c>
      <c r="Q42" s="195" t="s">
        <v>1283</v>
      </c>
      <c r="R42" s="53"/>
      <c r="S42" s="188"/>
      <c r="T42" s="208" t="s">
        <v>1283</v>
      </c>
      <c r="U42" s="195"/>
      <c r="V42" s="53"/>
      <c r="W42" s="188"/>
      <c r="X42" s="208"/>
      <c r="Y42" s="195"/>
      <c r="Z42" s="53"/>
      <c r="AA42" s="188"/>
      <c r="AB42" s="208"/>
      <c r="AC42" s="268" t="s">
        <v>1278</v>
      </c>
      <c r="AD42" s="195"/>
      <c r="AE42" s="53"/>
      <c r="AF42" s="188"/>
      <c r="AG42" s="208"/>
      <c r="AH42" s="195"/>
      <c r="AI42" s="53"/>
      <c r="AJ42" s="188"/>
      <c r="AK42" s="224"/>
      <c r="AL42" s="53"/>
      <c r="AM42" s="188"/>
      <c r="AN42" s="242"/>
      <c r="AO42" s="224"/>
      <c r="AP42" s="224"/>
    </row>
    <row r="43" spans="1:42" s="84" customFormat="1">
      <c r="A43" s="161">
        <v>31</v>
      </c>
      <c r="B43" s="38" t="s">
        <v>1002</v>
      </c>
      <c r="C43" s="48" t="s">
        <v>15</v>
      </c>
      <c r="D43" s="85" t="s">
        <v>1200</v>
      </c>
      <c r="E43" s="44">
        <v>44951</v>
      </c>
      <c r="F43" s="44">
        <v>45046</v>
      </c>
      <c r="G43" s="266">
        <v>22</v>
      </c>
      <c r="H43" s="265" t="s">
        <v>1212</v>
      </c>
      <c r="I43" s="49" t="str">
        <f t="shared" si="0"/>
        <v>72</v>
      </c>
      <c r="J43" s="83"/>
      <c r="K43" s="53"/>
      <c r="L43" s="171"/>
      <c r="M43" s="177"/>
      <c r="N43" s="53" t="s">
        <v>1241</v>
      </c>
      <c r="O43" s="188" t="s">
        <v>1211</v>
      </c>
      <c r="P43" s="208" t="s">
        <v>1285</v>
      </c>
      <c r="Q43" s="195" t="s">
        <v>1196</v>
      </c>
      <c r="R43" s="53"/>
      <c r="S43" s="188"/>
      <c r="T43" s="208" t="s">
        <v>1196</v>
      </c>
      <c r="U43" s="195"/>
      <c r="V43" s="53"/>
      <c r="W43" s="188"/>
      <c r="X43" s="208"/>
      <c r="Y43" s="195"/>
      <c r="Z43" s="53"/>
      <c r="AA43" s="188"/>
      <c r="AB43" s="208"/>
      <c r="AC43" s="268" t="s">
        <v>1200</v>
      </c>
      <c r="AD43" s="195"/>
      <c r="AE43" s="53"/>
      <c r="AF43" s="188"/>
      <c r="AG43" s="208"/>
      <c r="AH43" s="195"/>
      <c r="AI43" s="53"/>
      <c r="AJ43" s="188"/>
      <c r="AK43" s="224"/>
      <c r="AL43" s="53"/>
      <c r="AM43" s="188"/>
      <c r="AN43" s="242"/>
      <c r="AO43" s="224"/>
      <c r="AP43" s="224"/>
    </row>
    <row r="44" spans="1:42" s="84" customFormat="1">
      <c r="A44" s="161">
        <v>32</v>
      </c>
      <c r="B44" s="38" t="s">
        <v>1007</v>
      </c>
      <c r="C44" s="48" t="s">
        <v>15</v>
      </c>
      <c r="D44" s="85" t="s">
        <v>1201</v>
      </c>
      <c r="E44" s="42">
        <v>44972</v>
      </c>
      <c r="F44" s="43">
        <v>45046</v>
      </c>
      <c r="G44" s="264"/>
      <c r="H44" s="265" t="str">
        <f>D44</f>
        <v>6</v>
      </c>
      <c r="I44" s="49" t="str">
        <f t="shared" si="0"/>
        <v>6</v>
      </c>
      <c r="J44" s="83"/>
      <c r="K44" s="53"/>
      <c r="L44" s="171"/>
      <c r="M44" s="177"/>
      <c r="N44" s="53" t="s">
        <v>40</v>
      </c>
      <c r="O44" s="188" t="s">
        <v>1207</v>
      </c>
      <c r="P44" s="208" t="s">
        <v>1216</v>
      </c>
      <c r="Q44" s="195" t="s">
        <v>1216</v>
      </c>
      <c r="R44" s="53"/>
      <c r="S44" s="188"/>
      <c r="T44" s="208" t="s">
        <v>1216</v>
      </c>
      <c r="U44" s="195"/>
      <c r="V44" s="53"/>
      <c r="W44" s="188"/>
      <c r="X44" s="208"/>
      <c r="Y44" s="195"/>
      <c r="Z44" s="53"/>
      <c r="AA44" s="188"/>
      <c r="AB44" s="208"/>
      <c r="AC44" s="268" t="s">
        <v>1201</v>
      </c>
      <c r="AD44" s="195"/>
      <c r="AE44" s="53"/>
      <c r="AF44" s="188"/>
      <c r="AG44" s="208"/>
      <c r="AH44" s="195"/>
      <c r="AI44" s="53"/>
      <c r="AJ44" s="188"/>
      <c r="AK44" s="224"/>
      <c r="AL44" s="53"/>
      <c r="AM44" s="188"/>
      <c r="AN44" s="242"/>
      <c r="AO44" s="224"/>
      <c r="AP44" s="224"/>
    </row>
    <row r="45" spans="1:42" s="84" customFormat="1">
      <c r="A45" s="161">
        <v>33</v>
      </c>
      <c r="B45" s="38" t="s">
        <v>1018</v>
      </c>
      <c r="C45" s="90" t="s">
        <v>17</v>
      </c>
      <c r="D45" s="85" t="s">
        <v>1279</v>
      </c>
      <c r="E45" s="44">
        <v>44977</v>
      </c>
      <c r="F45" s="44">
        <v>45046</v>
      </c>
      <c r="G45" s="266"/>
      <c r="H45" s="265" t="s">
        <v>1279</v>
      </c>
      <c r="I45" s="49" t="str">
        <f t="shared" si="0"/>
        <v>800</v>
      </c>
      <c r="J45" s="83"/>
      <c r="K45" s="53"/>
      <c r="L45" s="171"/>
      <c r="M45" s="177"/>
      <c r="N45" s="53" t="s">
        <v>1196</v>
      </c>
      <c r="O45" s="188" t="s">
        <v>1213</v>
      </c>
      <c r="P45" s="208" t="s">
        <v>1213</v>
      </c>
      <c r="Q45" s="195" t="s">
        <v>1213</v>
      </c>
      <c r="R45" s="53"/>
      <c r="S45" s="188"/>
      <c r="T45" s="208" t="s">
        <v>1213</v>
      </c>
      <c r="U45" s="195"/>
      <c r="V45" s="53"/>
      <c r="W45" s="188"/>
      <c r="X45" s="208"/>
      <c r="Y45" s="195"/>
      <c r="Z45" s="53"/>
      <c r="AA45" s="188"/>
      <c r="AB45" s="208"/>
      <c r="AC45" s="268" t="s">
        <v>1279</v>
      </c>
      <c r="AD45" s="195"/>
      <c r="AE45" s="53"/>
      <c r="AF45" s="188"/>
      <c r="AG45" s="208"/>
      <c r="AH45" s="195"/>
      <c r="AI45" s="53"/>
      <c r="AJ45" s="188"/>
      <c r="AK45" s="224"/>
      <c r="AL45" s="53"/>
      <c r="AM45" s="188"/>
      <c r="AN45" s="242"/>
      <c r="AO45" s="224"/>
      <c r="AP45" s="224"/>
    </row>
    <row r="46" spans="1:42" s="84" customFormat="1">
      <c r="A46" s="161">
        <v>34</v>
      </c>
      <c r="B46" s="38" t="s">
        <v>1089</v>
      </c>
      <c r="C46" s="48" t="s">
        <v>15</v>
      </c>
      <c r="D46" s="85" t="s">
        <v>1201</v>
      </c>
      <c r="E46" s="42">
        <v>45005</v>
      </c>
      <c r="F46" s="43">
        <v>45015</v>
      </c>
      <c r="G46" s="264"/>
      <c r="H46" s="265" t="s">
        <v>1201</v>
      </c>
      <c r="I46" s="49" t="str">
        <f t="shared" si="0"/>
        <v>6</v>
      </c>
      <c r="J46" s="83"/>
      <c r="K46" s="53"/>
      <c r="L46" s="171"/>
      <c r="M46" s="177"/>
      <c r="N46" s="53"/>
      <c r="O46" s="188" t="s">
        <v>43</v>
      </c>
      <c r="P46" s="208" t="s">
        <v>43</v>
      </c>
      <c r="Q46" s="195"/>
      <c r="R46" s="53"/>
      <c r="S46" s="188"/>
      <c r="T46" s="208"/>
      <c r="U46" s="195"/>
      <c r="V46" s="53"/>
      <c r="W46" s="188"/>
      <c r="X46" s="208"/>
      <c r="Y46" s="195"/>
      <c r="Z46" s="53"/>
      <c r="AA46" s="188"/>
      <c r="AB46" s="208"/>
      <c r="AC46" s="268" t="s">
        <v>1201</v>
      </c>
      <c r="AD46" s="195"/>
      <c r="AE46" s="53"/>
      <c r="AF46" s="188"/>
      <c r="AG46" s="208"/>
      <c r="AH46" s="195"/>
      <c r="AI46" s="53"/>
      <c r="AJ46" s="188"/>
      <c r="AK46" s="224"/>
      <c r="AL46" s="53"/>
      <c r="AM46" s="188"/>
      <c r="AN46" s="242"/>
      <c r="AO46" s="224"/>
      <c r="AP46" s="224"/>
    </row>
    <row r="47" spans="1:42" s="84" customFormat="1">
      <c r="A47" s="161">
        <v>35</v>
      </c>
      <c r="B47" s="38" t="s">
        <v>1169</v>
      </c>
      <c r="C47" s="48" t="s">
        <v>214</v>
      </c>
      <c r="D47" s="85" t="s">
        <v>1280</v>
      </c>
      <c r="E47" s="42">
        <v>44951</v>
      </c>
      <c r="F47" s="43">
        <v>45066</v>
      </c>
      <c r="G47" s="264"/>
      <c r="H47" s="265" t="s">
        <v>1280</v>
      </c>
      <c r="I47" s="49" t="str">
        <f t="shared" si="0"/>
        <v>51</v>
      </c>
      <c r="J47" s="83"/>
      <c r="K47" s="53"/>
      <c r="L47" s="171"/>
      <c r="M47" s="177" t="s">
        <v>1202</v>
      </c>
      <c r="N47" s="53" t="s">
        <v>1217</v>
      </c>
      <c r="O47" s="188" t="s">
        <v>1217</v>
      </c>
      <c r="P47" s="208" t="s">
        <v>1215</v>
      </c>
      <c r="Q47" s="195" t="s">
        <v>1211</v>
      </c>
      <c r="R47" s="53" t="s">
        <v>1202</v>
      </c>
      <c r="S47" s="188"/>
      <c r="T47" s="208" t="s">
        <v>1213</v>
      </c>
      <c r="U47" s="195"/>
      <c r="V47" s="53"/>
      <c r="W47" s="188"/>
      <c r="X47" s="208"/>
      <c r="Y47" s="195"/>
      <c r="Z47" s="53"/>
      <c r="AA47" s="188"/>
      <c r="AB47" s="208"/>
      <c r="AC47" s="268" t="s">
        <v>1280</v>
      </c>
      <c r="AD47" s="195"/>
      <c r="AE47" s="53"/>
      <c r="AF47" s="188"/>
      <c r="AG47" s="208"/>
      <c r="AH47" s="195"/>
      <c r="AI47" s="53"/>
      <c r="AJ47" s="188"/>
      <c r="AK47" s="224"/>
      <c r="AL47" s="53"/>
      <c r="AM47" s="188"/>
      <c r="AN47" s="242"/>
      <c r="AO47" s="224"/>
      <c r="AP47" s="224"/>
    </row>
    <row r="48" spans="1:42" s="84" customFormat="1">
      <c r="A48" s="161">
        <v>36</v>
      </c>
      <c r="B48" s="38" t="s">
        <v>1190</v>
      </c>
      <c r="C48" s="48" t="s">
        <v>19</v>
      </c>
      <c r="D48" s="39">
        <v>27138</v>
      </c>
      <c r="E48" s="44">
        <v>44885</v>
      </c>
      <c r="F48" s="44">
        <v>44926</v>
      </c>
      <c r="G48" s="266">
        <f>D48</f>
        <v>27138</v>
      </c>
      <c r="H48" s="267"/>
      <c r="I48" s="48">
        <v>0</v>
      </c>
      <c r="J48" s="83">
        <v>7138</v>
      </c>
      <c r="K48" s="53" t="s">
        <v>1218</v>
      </c>
      <c r="L48" s="171" t="s">
        <v>1236</v>
      </c>
      <c r="M48" s="177"/>
      <c r="N48" s="53"/>
      <c r="O48" s="188"/>
      <c r="P48" s="208"/>
      <c r="Q48" s="195"/>
      <c r="R48" s="53"/>
      <c r="S48" s="188"/>
      <c r="T48" s="208"/>
      <c r="U48" s="195"/>
      <c r="V48" s="53"/>
      <c r="W48" s="188"/>
      <c r="X48" s="208"/>
      <c r="Y48" s="195"/>
      <c r="Z48" s="53"/>
      <c r="AA48" s="188"/>
      <c r="AB48" s="208"/>
      <c r="AC48" s="208"/>
      <c r="AD48" s="195"/>
      <c r="AE48" s="53"/>
      <c r="AF48" s="188"/>
      <c r="AG48" s="208"/>
      <c r="AH48" s="195"/>
      <c r="AI48" s="53"/>
      <c r="AJ48" s="188"/>
      <c r="AK48" s="224"/>
      <c r="AL48" s="53"/>
      <c r="AM48" s="188"/>
      <c r="AN48" s="242"/>
      <c r="AO48" s="224"/>
      <c r="AP48" s="224"/>
    </row>
    <row r="49" spans="1:42" ht="14.4">
      <c r="A49" s="161"/>
      <c r="B49" s="86" t="s">
        <v>10</v>
      </c>
      <c r="C49" s="60" t="s">
        <v>7</v>
      </c>
      <c r="D49" s="56" t="s">
        <v>43</v>
      </c>
      <c r="E49" s="57">
        <f>MIN((E51:E165))</f>
        <v>44876</v>
      </c>
      <c r="F49" s="57">
        <f xml:space="preserve"> MAX(F51:F165)</f>
        <v>45501</v>
      </c>
      <c r="G49" s="58">
        <v>0.05</v>
      </c>
      <c r="H49" s="58">
        <v>0.95</v>
      </c>
      <c r="I49" s="87"/>
      <c r="J49" s="88"/>
      <c r="K49" s="88"/>
      <c r="L49" s="89"/>
      <c r="M49" s="180"/>
      <c r="N49" s="88"/>
      <c r="O49" s="89"/>
      <c r="P49" s="209"/>
      <c r="Q49" s="198"/>
      <c r="R49" s="88"/>
      <c r="S49" s="89"/>
      <c r="T49" s="209"/>
      <c r="U49" s="198"/>
      <c r="V49" s="88"/>
      <c r="W49" s="89"/>
      <c r="X49" s="209"/>
      <c r="Y49" s="198"/>
      <c r="Z49" s="88"/>
      <c r="AA49" s="89"/>
      <c r="AB49" s="209"/>
      <c r="AC49" s="209"/>
      <c r="AD49" s="198"/>
      <c r="AE49" s="88"/>
      <c r="AF49" s="89"/>
      <c r="AG49" s="209"/>
      <c r="AH49" s="198"/>
      <c r="AI49" s="88"/>
      <c r="AJ49" s="89"/>
      <c r="AK49" s="209"/>
      <c r="AL49" s="88"/>
      <c r="AM49" s="89"/>
      <c r="AN49" s="243"/>
      <c r="AO49" s="209"/>
      <c r="AP49" s="224"/>
    </row>
    <row r="50" spans="1:42" ht="14.4">
      <c r="A50" s="161"/>
      <c r="B50" s="86" t="s">
        <v>6</v>
      </c>
      <c r="C50" s="60" t="s">
        <v>7</v>
      </c>
      <c r="D50" s="56" t="s">
        <v>43</v>
      </c>
      <c r="E50" s="57">
        <f>MIN((E51:E52))</f>
        <v>44885</v>
      </c>
      <c r="F50" s="57">
        <f xml:space="preserve"> MAX(F51:F59)</f>
        <v>45036</v>
      </c>
      <c r="G50" s="58">
        <v>0.05</v>
      </c>
      <c r="H50" s="58">
        <v>0.95</v>
      </c>
      <c r="I50" s="87"/>
      <c r="J50" s="88"/>
      <c r="K50" s="88"/>
      <c r="L50" s="89"/>
      <c r="M50" s="180"/>
      <c r="N50" s="88"/>
      <c r="O50" s="89"/>
      <c r="P50" s="209"/>
      <c r="Q50" s="198"/>
      <c r="R50" s="88"/>
      <c r="S50" s="89"/>
      <c r="T50" s="209"/>
      <c r="U50" s="198"/>
      <c r="V50" s="88"/>
      <c r="W50" s="89"/>
      <c r="X50" s="209"/>
      <c r="Y50" s="198"/>
      <c r="Z50" s="88"/>
      <c r="AA50" s="89"/>
      <c r="AB50" s="209"/>
      <c r="AC50" s="209"/>
      <c r="AD50" s="198"/>
      <c r="AE50" s="88"/>
      <c r="AF50" s="89"/>
      <c r="AG50" s="209"/>
      <c r="AH50" s="198"/>
      <c r="AI50" s="88"/>
      <c r="AJ50" s="89"/>
      <c r="AK50" s="209"/>
      <c r="AL50" s="88"/>
      <c r="AM50" s="89"/>
      <c r="AN50" s="243"/>
      <c r="AO50" s="209"/>
      <c r="AP50" s="224"/>
    </row>
    <row r="51" spans="1:42" s="99" customFormat="1">
      <c r="A51" s="162">
        <v>36</v>
      </c>
      <c r="B51" s="91" t="s">
        <v>1257</v>
      </c>
      <c r="C51" s="92" t="s">
        <v>7</v>
      </c>
      <c r="D51" s="93">
        <v>100</v>
      </c>
      <c r="E51" s="44">
        <v>44885</v>
      </c>
      <c r="F51" s="94">
        <v>45015</v>
      </c>
      <c r="G51" s="95">
        <v>0.8</v>
      </c>
      <c r="H51" s="95">
        <v>0.2</v>
      </c>
      <c r="I51" s="92"/>
      <c r="J51" s="96"/>
      <c r="K51" s="97"/>
      <c r="L51" s="173"/>
      <c r="M51" s="181">
        <v>20</v>
      </c>
      <c r="N51" s="97">
        <v>10</v>
      </c>
      <c r="O51" s="190">
        <v>10</v>
      </c>
      <c r="P51" s="209">
        <v>40</v>
      </c>
      <c r="Q51" s="199"/>
      <c r="R51" s="97"/>
      <c r="S51" s="190"/>
      <c r="T51" s="210"/>
      <c r="U51" s="199"/>
      <c r="V51" s="97"/>
      <c r="W51" s="190"/>
      <c r="X51" s="210"/>
      <c r="Y51" s="199"/>
      <c r="Z51" s="97"/>
      <c r="AA51" s="190"/>
      <c r="AB51" s="210"/>
      <c r="AC51" s="210"/>
      <c r="AD51" s="199"/>
      <c r="AE51" s="97"/>
      <c r="AF51" s="190"/>
      <c r="AG51" s="210"/>
      <c r="AH51" s="199"/>
      <c r="AI51" s="97"/>
      <c r="AJ51" s="219"/>
      <c r="AK51" s="225"/>
      <c r="AL51" s="97"/>
      <c r="AM51" s="219"/>
      <c r="AN51" s="244"/>
      <c r="AO51" s="225"/>
      <c r="AP51" s="207"/>
    </row>
    <row r="52" spans="1:42">
      <c r="A52" s="161">
        <v>37</v>
      </c>
      <c r="B52" s="91" t="s">
        <v>8</v>
      </c>
      <c r="C52" s="92" t="s">
        <v>9</v>
      </c>
      <c r="D52" s="93" t="s">
        <v>22</v>
      </c>
      <c r="E52" s="44">
        <v>45017</v>
      </c>
      <c r="F52" s="44">
        <v>45036</v>
      </c>
      <c r="G52" s="95"/>
      <c r="H52" s="95">
        <v>1</v>
      </c>
      <c r="I52" s="100"/>
      <c r="J52" s="97"/>
      <c r="K52" s="97"/>
      <c r="L52" s="173"/>
      <c r="M52" s="181"/>
      <c r="N52" s="97"/>
      <c r="O52" s="190"/>
      <c r="P52" s="210"/>
      <c r="Q52" s="199">
        <v>100</v>
      </c>
      <c r="R52" s="97"/>
      <c r="S52" s="190"/>
      <c r="T52" s="236">
        <v>100</v>
      </c>
      <c r="U52" s="199"/>
      <c r="V52" s="97"/>
      <c r="W52" s="190"/>
      <c r="X52" s="210"/>
      <c r="Y52" s="199"/>
      <c r="Z52" s="97"/>
      <c r="AA52" s="190"/>
      <c r="AB52" s="210"/>
      <c r="AC52" s="210"/>
      <c r="AD52" s="199"/>
      <c r="AE52" s="97"/>
      <c r="AF52" s="190"/>
      <c r="AG52" s="210"/>
      <c r="AH52" s="199"/>
      <c r="AI52" s="97"/>
      <c r="AJ52" s="220"/>
      <c r="AK52" s="226"/>
      <c r="AL52" s="97"/>
      <c r="AM52" s="220"/>
      <c r="AN52" s="245"/>
      <c r="AO52" s="226"/>
      <c r="AP52" s="224"/>
    </row>
    <row r="53" spans="1:42">
      <c r="A53" s="161">
        <v>38</v>
      </c>
      <c r="B53" s="91" t="s">
        <v>11</v>
      </c>
      <c r="C53" s="92" t="s">
        <v>9</v>
      </c>
      <c r="D53" s="93"/>
      <c r="E53" s="101">
        <v>44924</v>
      </c>
      <c r="F53" s="101">
        <v>44956</v>
      </c>
      <c r="G53" s="95">
        <v>1</v>
      </c>
      <c r="H53" s="95">
        <v>0</v>
      </c>
      <c r="I53" s="102"/>
      <c r="J53" s="103"/>
      <c r="K53" s="97"/>
      <c r="L53" s="173"/>
      <c r="M53" s="181"/>
      <c r="N53" s="104"/>
      <c r="O53" s="191"/>
      <c r="P53" s="210"/>
      <c r="Q53" s="200"/>
      <c r="R53" s="104"/>
      <c r="S53" s="191"/>
      <c r="T53" s="210"/>
      <c r="U53" s="200"/>
      <c r="V53" s="104"/>
      <c r="W53" s="191"/>
      <c r="X53" s="210"/>
      <c r="Y53" s="200"/>
      <c r="Z53" s="104"/>
      <c r="AA53" s="191"/>
      <c r="AB53" s="210"/>
      <c r="AC53" s="210"/>
      <c r="AD53" s="200"/>
      <c r="AE53" s="104"/>
      <c r="AF53" s="191"/>
      <c r="AG53" s="210"/>
      <c r="AH53" s="200"/>
      <c r="AI53" s="104"/>
      <c r="AJ53" s="220"/>
      <c r="AK53" s="226"/>
      <c r="AL53" s="104"/>
      <c r="AM53" s="220"/>
      <c r="AN53" s="245"/>
      <c r="AO53" s="226"/>
      <c r="AP53" s="224"/>
    </row>
    <row r="54" spans="1:42">
      <c r="A54" s="161">
        <v>39</v>
      </c>
      <c r="B54" s="91" t="s">
        <v>52</v>
      </c>
      <c r="C54" s="92" t="s">
        <v>54</v>
      </c>
      <c r="D54" s="93" t="s">
        <v>40</v>
      </c>
      <c r="E54" s="101"/>
      <c r="F54" s="101"/>
      <c r="G54" s="102"/>
      <c r="H54" s="102"/>
      <c r="I54" s="102"/>
      <c r="J54" s="103"/>
      <c r="K54" s="104"/>
      <c r="L54" s="173"/>
      <c r="M54" s="182"/>
      <c r="N54" s="104"/>
      <c r="O54" s="191"/>
      <c r="P54" s="210"/>
      <c r="Q54" s="200"/>
      <c r="R54" s="104"/>
      <c r="S54" s="191"/>
      <c r="T54" s="210"/>
      <c r="U54" s="200"/>
      <c r="V54" s="104"/>
      <c r="W54" s="191"/>
      <c r="X54" s="210"/>
      <c r="Y54" s="200"/>
      <c r="Z54" s="104"/>
      <c r="AA54" s="191"/>
      <c r="AB54" s="210"/>
      <c r="AC54" s="210"/>
      <c r="AD54" s="200"/>
      <c r="AE54" s="104"/>
      <c r="AF54" s="191"/>
      <c r="AG54" s="210"/>
      <c r="AH54" s="200"/>
      <c r="AI54" s="104"/>
      <c r="AJ54" s="220"/>
      <c r="AK54" s="226"/>
      <c r="AL54" s="104"/>
      <c r="AM54" s="220"/>
      <c r="AN54" s="245"/>
      <c r="AO54" s="226"/>
      <c r="AP54" s="224"/>
    </row>
    <row r="55" spans="1:42" ht="27.6">
      <c r="A55" s="161">
        <v>40</v>
      </c>
      <c r="B55" s="91" t="s">
        <v>53</v>
      </c>
      <c r="C55" s="92" t="s">
        <v>7</v>
      </c>
      <c r="D55" s="106" t="s">
        <v>43</v>
      </c>
      <c r="E55" s="101">
        <v>44876</v>
      </c>
      <c r="F55" s="101">
        <v>44895</v>
      </c>
      <c r="G55" s="102"/>
      <c r="H55" s="107" t="str">
        <f>D55</f>
        <v>100</v>
      </c>
      <c r="I55" s="102"/>
      <c r="J55" s="103"/>
      <c r="K55" s="104"/>
      <c r="L55" s="173"/>
      <c r="M55" s="182"/>
      <c r="N55" s="104"/>
      <c r="O55" s="191"/>
      <c r="P55" s="210"/>
      <c r="Q55" s="200"/>
      <c r="R55" s="104"/>
      <c r="S55" s="191"/>
      <c r="T55" s="210"/>
      <c r="U55" s="200"/>
      <c r="V55" s="104"/>
      <c r="W55" s="191"/>
      <c r="X55" s="210"/>
      <c r="Y55" s="200"/>
      <c r="Z55" s="104"/>
      <c r="AA55" s="191"/>
      <c r="AB55" s="210"/>
      <c r="AC55" s="210"/>
      <c r="AD55" s="200"/>
      <c r="AE55" s="104"/>
      <c r="AF55" s="191"/>
      <c r="AG55" s="210"/>
      <c r="AH55" s="200"/>
      <c r="AI55" s="104"/>
      <c r="AJ55" s="220"/>
      <c r="AK55" s="226"/>
      <c r="AL55" s="104"/>
      <c r="AM55" s="220"/>
      <c r="AN55" s="245"/>
      <c r="AO55" s="226"/>
      <c r="AP55" s="224"/>
    </row>
    <row r="56" spans="1:42" ht="28.5" customHeight="1">
      <c r="A56" s="161">
        <v>41</v>
      </c>
      <c r="B56" s="91" t="s">
        <v>12</v>
      </c>
      <c r="C56" s="92" t="s">
        <v>9</v>
      </c>
      <c r="D56" s="93"/>
      <c r="E56" s="101">
        <v>44924</v>
      </c>
      <c r="F56" s="101">
        <v>44956</v>
      </c>
      <c r="G56" s="105">
        <v>1</v>
      </c>
      <c r="H56" s="102"/>
      <c r="I56" s="102"/>
      <c r="J56" s="103"/>
      <c r="K56" s="97"/>
      <c r="L56" s="173"/>
      <c r="M56" s="181">
        <v>100</v>
      </c>
      <c r="N56" s="104"/>
      <c r="O56" s="191"/>
      <c r="P56" s="210"/>
      <c r="Q56" s="200"/>
      <c r="R56" s="104"/>
      <c r="S56" s="191"/>
      <c r="T56" s="210"/>
      <c r="U56" s="200"/>
      <c r="V56" s="104"/>
      <c r="W56" s="191"/>
      <c r="X56" s="210"/>
      <c r="Y56" s="200"/>
      <c r="Z56" s="104"/>
      <c r="AA56" s="191"/>
      <c r="AB56" s="210"/>
      <c r="AC56" s="210"/>
      <c r="AD56" s="200"/>
      <c r="AE56" s="104"/>
      <c r="AF56" s="191"/>
      <c r="AG56" s="210"/>
      <c r="AH56" s="200"/>
      <c r="AI56" s="104"/>
      <c r="AJ56" s="220"/>
      <c r="AK56" s="226"/>
      <c r="AL56" s="104"/>
      <c r="AM56" s="220"/>
      <c r="AN56" s="245"/>
      <c r="AO56" s="226"/>
      <c r="AP56" s="224"/>
    </row>
    <row r="57" spans="1:42" ht="27.6">
      <c r="A57" s="161">
        <v>42</v>
      </c>
      <c r="B57" s="91" t="s">
        <v>13</v>
      </c>
      <c r="C57" s="92" t="s">
        <v>7</v>
      </c>
      <c r="D57" s="93">
        <v>100</v>
      </c>
      <c r="E57" s="101">
        <v>44924</v>
      </c>
      <c r="F57" s="101">
        <v>44935</v>
      </c>
      <c r="G57" s="105">
        <v>1</v>
      </c>
      <c r="H57" s="102"/>
      <c r="I57" s="102"/>
      <c r="J57" s="103"/>
      <c r="K57" s="97">
        <f>$D57*0.5</f>
        <v>50</v>
      </c>
      <c r="L57" s="89">
        <f>K57</f>
        <v>50</v>
      </c>
      <c r="M57" s="181">
        <f>$D57*0.5</f>
        <v>50</v>
      </c>
      <c r="N57" s="104"/>
      <c r="O57" s="191"/>
      <c r="P57" s="209">
        <f>SUM(M57:O57)</f>
        <v>50</v>
      </c>
      <c r="Q57" s="200"/>
      <c r="R57" s="104"/>
      <c r="S57" s="191"/>
      <c r="T57" s="210"/>
      <c r="U57" s="200"/>
      <c r="V57" s="104"/>
      <c r="W57" s="191"/>
      <c r="X57" s="210"/>
      <c r="Y57" s="200"/>
      <c r="Z57" s="104"/>
      <c r="AA57" s="191"/>
      <c r="AB57" s="210"/>
      <c r="AC57" s="209">
        <v>50</v>
      </c>
      <c r="AD57" s="200"/>
      <c r="AE57" s="104"/>
      <c r="AF57" s="191"/>
      <c r="AG57" s="210"/>
      <c r="AH57" s="200"/>
      <c r="AI57" s="104"/>
      <c r="AJ57" s="220"/>
      <c r="AK57" s="226"/>
      <c r="AL57" s="104"/>
      <c r="AM57" s="220"/>
      <c r="AN57" s="245"/>
      <c r="AO57" s="226"/>
      <c r="AP57" s="224"/>
    </row>
    <row r="58" spans="1:42">
      <c r="A58" s="161">
        <v>43</v>
      </c>
      <c r="B58" s="91" t="s">
        <v>55</v>
      </c>
      <c r="C58" s="92" t="s">
        <v>14</v>
      </c>
      <c r="D58" s="106">
        <v>0.60299999999999998</v>
      </c>
      <c r="E58" s="101">
        <v>44924</v>
      </c>
      <c r="F58" s="101">
        <v>44935</v>
      </c>
      <c r="G58" s="107">
        <f>D58</f>
        <v>0.60299999999999998</v>
      </c>
      <c r="H58" s="102">
        <v>0</v>
      </c>
      <c r="I58" s="102"/>
      <c r="J58" s="103"/>
      <c r="K58" s="104">
        <f>$D58*0.5</f>
        <v>0.30149999999999999</v>
      </c>
      <c r="L58" s="89">
        <f t="shared" ref="L58:L59" si="4">K58</f>
        <v>0.30149999999999999</v>
      </c>
      <c r="M58" s="182">
        <f>$D58*0.5</f>
        <v>0.30149999999999999</v>
      </c>
      <c r="N58" s="104"/>
      <c r="O58" s="191"/>
      <c r="P58" s="209">
        <f t="shared" ref="P58" si="5">SUM(M58:O58)</f>
        <v>0.30149999999999999</v>
      </c>
      <c r="Q58" s="200"/>
      <c r="R58" s="104"/>
      <c r="S58" s="191"/>
      <c r="T58" s="210"/>
      <c r="U58" s="200"/>
      <c r="V58" s="104"/>
      <c r="W58" s="191"/>
      <c r="X58" s="210"/>
      <c r="Y58" s="200"/>
      <c r="Z58" s="104"/>
      <c r="AA58" s="191"/>
      <c r="AB58" s="210"/>
      <c r="AC58" s="209">
        <v>0.3</v>
      </c>
      <c r="AD58" s="200"/>
      <c r="AE58" s="104"/>
      <c r="AF58" s="191"/>
      <c r="AG58" s="210"/>
      <c r="AH58" s="200"/>
      <c r="AI58" s="104"/>
      <c r="AJ58" s="220"/>
      <c r="AK58" s="226"/>
      <c r="AL58" s="104"/>
      <c r="AM58" s="220"/>
      <c r="AN58" s="245"/>
      <c r="AO58" s="226"/>
      <c r="AP58" s="224"/>
    </row>
    <row r="59" spans="1:42">
      <c r="A59" s="161">
        <v>44</v>
      </c>
      <c r="B59" s="91" t="s">
        <v>56</v>
      </c>
      <c r="C59" s="92" t="s">
        <v>7</v>
      </c>
      <c r="D59" s="93" t="s">
        <v>43</v>
      </c>
      <c r="E59" s="101">
        <v>44924</v>
      </c>
      <c r="F59" s="101">
        <v>44936</v>
      </c>
      <c r="G59" s="95">
        <v>1</v>
      </c>
      <c r="H59" s="95">
        <v>0</v>
      </c>
      <c r="I59" s="107" t="s">
        <v>1243</v>
      </c>
      <c r="J59" s="103"/>
      <c r="K59" s="104">
        <v>9</v>
      </c>
      <c r="L59" s="89">
        <f t="shared" si="4"/>
        <v>9</v>
      </c>
      <c r="M59" s="182">
        <v>100</v>
      </c>
      <c r="N59" s="104"/>
      <c r="O59" s="191"/>
      <c r="P59" s="209">
        <v>100</v>
      </c>
      <c r="Q59" s="200"/>
      <c r="R59" s="104"/>
      <c r="S59" s="191"/>
      <c r="T59" s="209"/>
      <c r="U59" s="200"/>
      <c r="V59" s="104"/>
      <c r="W59" s="191"/>
      <c r="X59" s="209"/>
      <c r="Y59" s="200"/>
      <c r="Z59" s="104"/>
      <c r="AA59" s="191"/>
      <c r="AB59" s="210"/>
      <c r="AC59" s="209"/>
      <c r="AD59" s="200"/>
      <c r="AE59" s="104"/>
      <c r="AF59" s="191"/>
      <c r="AG59" s="210"/>
      <c r="AH59" s="200"/>
      <c r="AI59" s="104"/>
      <c r="AJ59" s="220"/>
      <c r="AK59" s="226"/>
      <c r="AL59" s="104"/>
      <c r="AM59" s="220"/>
      <c r="AN59" s="245"/>
      <c r="AO59" s="226"/>
      <c r="AP59" s="224"/>
    </row>
    <row r="60" spans="1:42" ht="14.4">
      <c r="A60" s="161"/>
      <c r="B60" s="108" t="s">
        <v>16</v>
      </c>
      <c r="C60" s="60" t="s">
        <v>7</v>
      </c>
      <c r="D60" s="56" t="s">
        <v>43</v>
      </c>
      <c r="E60" s="57">
        <f>MIN((E61:E189))</f>
        <v>44925</v>
      </c>
      <c r="F60" s="57">
        <f xml:space="preserve"> MAX(F61:F187)</f>
        <v>45501</v>
      </c>
      <c r="G60" s="58">
        <v>0.05</v>
      </c>
      <c r="H60" s="58">
        <v>0.95</v>
      </c>
      <c r="I60" s="87"/>
      <c r="J60" s="109"/>
      <c r="K60" s="88"/>
      <c r="L60" s="89"/>
      <c r="M60" s="180"/>
      <c r="N60" s="88"/>
      <c r="O60" s="89"/>
      <c r="P60" s="209"/>
      <c r="Q60" s="198"/>
      <c r="R60" s="88"/>
      <c r="S60" s="89"/>
      <c r="T60" s="209"/>
      <c r="U60" s="198"/>
      <c r="V60" s="88"/>
      <c r="W60" s="89"/>
      <c r="X60" s="209"/>
      <c r="Y60" s="198"/>
      <c r="Z60" s="88"/>
      <c r="AA60" s="89"/>
      <c r="AB60" s="209"/>
      <c r="AC60" s="209"/>
      <c r="AD60" s="198"/>
      <c r="AE60" s="88"/>
      <c r="AF60" s="89"/>
      <c r="AG60" s="209"/>
      <c r="AH60" s="198"/>
      <c r="AI60" s="88"/>
      <c r="AJ60" s="89"/>
      <c r="AK60" s="209"/>
      <c r="AL60" s="88"/>
      <c r="AM60" s="89"/>
      <c r="AN60" s="243"/>
      <c r="AO60" s="209"/>
      <c r="AP60" s="224"/>
    </row>
    <row r="61" spans="1:42" s="112" customFormat="1" ht="14.4">
      <c r="A61" s="161"/>
      <c r="B61" s="110" t="s">
        <v>1235</v>
      </c>
      <c r="C61" s="60" t="s">
        <v>7</v>
      </c>
      <c r="D61" s="56" t="s">
        <v>43</v>
      </c>
      <c r="E61" s="57">
        <f>MIN((E62:E76))</f>
        <v>44977</v>
      </c>
      <c r="F61" s="57">
        <f xml:space="preserve"> MAX(F62:F76)</f>
        <v>45199</v>
      </c>
      <c r="G61" s="58">
        <v>0.05</v>
      </c>
      <c r="H61" s="58">
        <v>0.95</v>
      </c>
      <c r="I61" s="87"/>
      <c r="J61" s="109"/>
      <c r="K61" s="88"/>
      <c r="L61" s="89"/>
      <c r="M61" s="183"/>
      <c r="N61" s="98"/>
      <c r="O61" s="173"/>
      <c r="P61" s="210"/>
      <c r="Q61" s="201"/>
      <c r="R61" s="98"/>
      <c r="S61" s="173"/>
      <c r="T61" s="209"/>
      <c r="U61" s="201"/>
      <c r="V61" s="98"/>
      <c r="W61" s="173"/>
      <c r="X61" s="209"/>
      <c r="Y61" s="201"/>
      <c r="Z61" s="98"/>
      <c r="AA61" s="173"/>
      <c r="AB61" s="210"/>
      <c r="AC61" s="209"/>
      <c r="AD61" s="201"/>
      <c r="AE61" s="98"/>
      <c r="AF61" s="173"/>
      <c r="AG61" s="210"/>
      <c r="AH61" s="201"/>
      <c r="AI61" s="98"/>
      <c r="AJ61" s="111"/>
      <c r="AK61" s="227"/>
      <c r="AL61" s="98"/>
      <c r="AM61" s="111"/>
      <c r="AN61" s="246"/>
      <c r="AO61" s="227"/>
      <c r="AP61" s="224"/>
    </row>
    <row r="62" spans="1:42" s="118" customFormat="1">
      <c r="A62" s="161">
        <v>45</v>
      </c>
      <c r="B62" s="113" t="s">
        <v>57</v>
      </c>
      <c r="C62" s="114" t="s">
        <v>19</v>
      </c>
      <c r="D62" s="75">
        <v>2232</v>
      </c>
      <c r="E62" s="101">
        <v>45017</v>
      </c>
      <c r="F62" s="101">
        <v>45026</v>
      </c>
      <c r="G62" s="102"/>
      <c r="H62" s="102">
        <f>D62</f>
        <v>2232</v>
      </c>
      <c r="I62" s="102">
        <f>D62</f>
        <v>2232</v>
      </c>
      <c r="J62" s="103"/>
      <c r="K62" s="104"/>
      <c r="L62" s="173"/>
      <c r="M62" s="182"/>
      <c r="N62" s="115"/>
      <c r="O62" s="192"/>
      <c r="P62" s="211"/>
      <c r="Q62" s="202">
        <f>D62</f>
        <v>2232</v>
      </c>
      <c r="R62" s="115"/>
      <c r="S62" s="192"/>
      <c r="T62" s="209">
        <f>Q62</f>
        <v>2232</v>
      </c>
      <c r="U62" s="202"/>
      <c r="V62" s="115"/>
      <c r="W62" s="192"/>
      <c r="X62" s="209"/>
      <c r="Y62" s="202"/>
      <c r="Z62" s="115"/>
      <c r="AA62" s="192"/>
      <c r="AB62" s="212"/>
      <c r="AC62" s="211">
        <v>2232</v>
      </c>
      <c r="AD62" s="202"/>
      <c r="AE62" s="115"/>
      <c r="AF62" s="192"/>
      <c r="AG62" s="212"/>
      <c r="AH62" s="202"/>
      <c r="AI62" s="115"/>
      <c r="AJ62" s="221"/>
      <c r="AK62" s="227"/>
      <c r="AL62" s="115"/>
      <c r="AM62" s="221"/>
      <c r="AN62" s="247"/>
      <c r="AO62" s="227"/>
      <c r="AP62" s="224"/>
    </row>
    <row r="63" spans="1:42" s="118" customFormat="1">
      <c r="A63" s="161">
        <v>46</v>
      </c>
      <c r="B63" s="113" t="s">
        <v>58</v>
      </c>
      <c r="C63" s="114" t="s">
        <v>17</v>
      </c>
      <c r="D63" s="75">
        <v>342</v>
      </c>
      <c r="E63" s="101">
        <v>44977</v>
      </c>
      <c r="F63" s="101">
        <v>44985</v>
      </c>
      <c r="G63" s="102">
        <f>D63</f>
        <v>342</v>
      </c>
      <c r="H63" s="102"/>
      <c r="I63" s="102">
        <f t="shared" ref="I63:I76" si="6">D63</f>
        <v>342</v>
      </c>
      <c r="J63" s="103"/>
      <c r="K63" s="104"/>
      <c r="L63" s="173"/>
      <c r="M63" s="182"/>
      <c r="N63" s="115">
        <v>340</v>
      </c>
      <c r="O63" s="192"/>
      <c r="P63" s="212"/>
      <c r="Q63" s="202"/>
      <c r="R63" s="115"/>
      <c r="S63" s="192"/>
      <c r="T63" s="209"/>
      <c r="U63" s="202"/>
      <c r="V63" s="115"/>
      <c r="W63" s="192"/>
      <c r="X63" s="209"/>
      <c r="Y63" s="202"/>
      <c r="Z63" s="115"/>
      <c r="AA63" s="192"/>
      <c r="AB63" s="212"/>
      <c r="AC63" s="211">
        <v>342</v>
      </c>
      <c r="AD63" s="202"/>
      <c r="AE63" s="115"/>
      <c r="AF63" s="192"/>
      <c r="AG63" s="212"/>
      <c r="AH63" s="202"/>
      <c r="AI63" s="115"/>
      <c r="AJ63" s="221"/>
      <c r="AK63" s="227"/>
      <c r="AL63" s="115"/>
      <c r="AM63" s="221"/>
      <c r="AN63" s="247"/>
      <c r="AO63" s="227"/>
      <c r="AP63" s="224"/>
    </row>
    <row r="64" spans="1:42" s="118" customFormat="1">
      <c r="A64" s="161">
        <v>47</v>
      </c>
      <c r="B64" s="113" t="s">
        <v>59</v>
      </c>
      <c r="C64" s="114" t="s">
        <v>60</v>
      </c>
      <c r="D64" s="75">
        <v>42</v>
      </c>
      <c r="E64" s="119">
        <v>44977</v>
      </c>
      <c r="F64" s="101">
        <v>45015</v>
      </c>
      <c r="G64" s="102">
        <v>23</v>
      </c>
      <c r="H64" s="102">
        <f>D64-G64</f>
        <v>19</v>
      </c>
      <c r="I64" s="102">
        <f t="shared" si="6"/>
        <v>42</v>
      </c>
      <c r="J64" s="103"/>
      <c r="K64" s="104"/>
      <c r="L64" s="173"/>
      <c r="M64" s="182"/>
      <c r="N64" s="115">
        <v>23</v>
      </c>
      <c r="O64" s="192">
        <v>19</v>
      </c>
      <c r="P64" s="211">
        <f>SUM(M64:O64)</f>
        <v>42</v>
      </c>
      <c r="Q64" s="202"/>
      <c r="R64" s="115"/>
      <c r="S64" s="192"/>
      <c r="T64" s="209"/>
      <c r="U64" s="202"/>
      <c r="V64" s="115"/>
      <c r="W64" s="192"/>
      <c r="X64" s="209"/>
      <c r="Y64" s="202"/>
      <c r="Z64" s="115"/>
      <c r="AA64" s="192"/>
      <c r="AB64" s="212"/>
      <c r="AC64" s="211">
        <v>42</v>
      </c>
      <c r="AD64" s="202"/>
      <c r="AE64" s="115"/>
      <c r="AF64" s="192"/>
      <c r="AG64" s="212"/>
      <c r="AH64" s="202"/>
      <c r="AI64" s="115"/>
      <c r="AJ64" s="221"/>
      <c r="AK64" s="227"/>
      <c r="AL64" s="224"/>
    </row>
    <row r="65" spans="1:42" s="118" customFormat="1">
      <c r="A65" s="161">
        <v>48</v>
      </c>
      <c r="B65" s="113" t="s">
        <v>61</v>
      </c>
      <c r="C65" s="114" t="s">
        <v>60</v>
      </c>
      <c r="D65" s="75">
        <v>42</v>
      </c>
      <c r="E65" s="101">
        <v>44991</v>
      </c>
      <c r="F65" s="101">
        <v>45021</v>
      </c>
      <c r="G65" s="102">
        <v>23</v>
      </c>
      <c r="H65" s="102">
        <f>D65-G65</f>
        <v>19</v>
      </c>
      <c r="I65" s="102">
        <f t="shared" si="6"/>
        <v>42</v>
      </c>
      <c r="J65" s="103"/>
      <c r="K65" s="104"/>
      <c r="L65" s="173"/>
      <c r="M65" s="182"/>
      <c r="N65" s="115">
        <v>23</v>
      </c>
      <c r="O65" s="192">
        <v>12</v>
      </c>
      <c r="P65" s="211">
        <f>SUM(M65:O65)</f>
        <v>35</v>
      </c>
      <c r="Q65" s="202">
        <v>7</v>
      </c>
      <c r="R65" s="115"/>
      <c r="S65" s="192"/>
      <c r="T65" s="209">
        <f>SUM(Q65:S65)</f>
        <v>7</v>
      </c>
      <c r="U65" s="202"/>
      <c r="V65" s="115"/>
      <c r="W65" s="192"/>
      <c r="X65" s="209">
        <f>SUM(T65,P65)</f>
        <v>42</v>
      </c>
      <c r="Y65" s="202"/>
      <c r="Z65" s="115"/>
      <c r="AA65" s="192"/>
      <c r="AB65" s="212"/>
      <c r="AC65" s="211">
        <v>42</v>
      </c>
      <c r="AD65" s="202"/>
      <c r="AE65" s="115"/>
      <c r="AF65" s="192"/>
      <c r="AG65" s="212"/>
      <c r="AH65" s="202"/>
      <c r="AI65" s="115"/>
      <c r="AJ65" s="221"/>
      <c r="AK65" s="227"/>
      <c r="AL65" s="224"/>
    </row>
    <row r="66" spans="1:42" s="118" customFormat="1">
      <c r="A66" s="161">
        <v>49</v>
      </c>
      <c r="B66" s="113" t="s">
        <v>62</v>
      </c>
      <c r="C66" s="114" t="s">
        <v>17</v>
      </c>
      <c r="D66" s="75">
        <v>342</v>
      </c>
      <c r="E66" s="101">
        <v>45027</v>
      </c>
      <c r="F66" s="101">
        <v>45028</v>
      </c>
      <c r="G66" s="102"/>
      <c r="H66" s="102">
        <f t="shared" ref="H66" si="7">D66</f>
        <v>342</v>
      </c>
      <c r="I66" s="102">
        <f t="shared" si="6"/>
        <v>342</v>
      </c>
      <c r="J66" s="103"/>
      <c r="K66" s="104"/>
      <c r="L66" s="173"/>
      <c r="M66" s="182"/>
      <c r="N66" s="115"/>
      <c r="O66" s="192"/>
      <c r="P66" s="211"/>
      <c r="Q66" s="202">
        <f>D66</f>
        <v>342</v>
      </c>
      <c r="R66" s="115"/>
      <c r="S66" s="192"/>
      <c r="T66" s="209">
        <f>SUM(Q66:S66)</f>
        <v>342</v>
      </c>
      <c r="U66" s="202"/>
      <c r="V66" s="115"/>
      <c r="W66" s="192"/>
      <c r="X66" s="209">
        <f t="shared" ref="X66" si="8">SUM(T66,P66)</f>
        <v>342</v>
      </c>
      <c r="Y66" s="202"/>
      <c r="Z66" s="115"/>
      <c r="AA66" s="192"/>
      <c r="AB66" s="212"/>
      <c r="AC66" s="211">
        <v>342</v>
      </c>
      <c r="AD66" s="202"/>
      <c r="AE66" s="115"/>
      <c r="AF66" s="192"/>
      <c r="AG66" s="212"/>
      <c r="AH66" s="202"/>
      <c r="AI66" s="115"/>
      <c r="AJ66" s="221"/>
      <c r="AK66" s="227"/>
      <c r="AL66" s="224"/>
    </row>
    <row r="67" spans="1:42" s="124" customFormat="1">
      <c r="A67" s="161">
        <v>50</v>
      </c>
      <c r="B67" s="113" t="s">
        <v>63</v>
      </c>
      <c r="C67" s="90" t="s">
        <v>21</v>
      </c>
      <c r="D67" s="75">
        <v>68</v>
      </c>
      <c r="E67" s="119">
        <v>45029</v>
      </c>
      <c r="F67" s="119">
        <v>45032</v>
      </c>
      <c r="G67" s="121"/>
      <c r="H67" s="102">
        <f t="shared" ref="H67:H76" si="9">D67</f>
        <v>68</v>
      </c>
      <c r="I67" s="102">
        <f t="shared" si="6"/>
        <v>68</v>
      </c>
      <c r="J67" s="103"/>
      <c r="K67" s="104"/>
      <c r="L67" s="173"/>
      <c r="M67" s="182"/>
      <c r="N67" s="123"/>
      <c r="O67" s="193"/>
      <c r="P67" s="212"/>
      <c r="Q67" s="203">
        <v>68</v>
      </c>
      <c r="R67" s="123"/>
      <c r="S67" s="193"/>
      <c r="T67" s="209">
        <f>SUM(Q67:S67)</f>
        <v>68</v>
      </c>
      <c r="U67" s="203"/>
      <c r="V67" s="123"/>
      <c r="W67" s="193"/>
      <c r="X67" s="209"/>
      <c r="Y67" s="203"/>
      <c r="Z67" s="123"/>
      <c r="AA67" s="193"/>
      <c r="AB67" s="212"/>
      <c r="AC67" s="211">
        <v>68</v>
      </c>
      <c r="AD67" s="203"/>
      <c r="AE67" s="123"/>
      <c r="AF67" s="193"/>
      <c r="AG67" s="212"/>
      <c r="AH67" s="203"/>
      <c r="AI67" s="123"/>
      <c r="AJ67" s="222"/>
      <c r="AK67" s="227"/>
      <c r="AL67" s="123"/>
      <c r="AM67" s="222"/>
      <c r="AN67" s="248"/>
      <c r="AO67" s="227"/>
      <c r="AP67" s="224"/>
    </row>
    <row r="68" spans="1:42" s="124" customFormat="1">
      <c r="A68" s="161">
        <v>51</v>
      </c>
      <c r="B68" s="127" t="s">
        <v>65</v>
      </c>
      <c r="C68" s="90" t="s">
        <v>19</v>
      </c>
      <c r="D68" s="75">
        <v>739.3</v>
      </c>
      <c r="E68" s="119">
        <v>45078</v>
      </c>
      <c r="F68" s="119">
        <v>45087</v>
      </c>
      <c r="G68" s="121"/>
      <c r="H68" s="102">
        <f t="shared" ref="H68" si="10">D68</f>
        <v>739.3</v>
      </c>
      <c r="I68" s="102">
        <f t="shared" si="6"/>
        <v>739.3</v>
      </c>
      <c r="J68" s="126"/>
      <c r="K68" s="104"/>
      <c r="L68" s="173"/>
      <c r="M68" s="182"/>
      <c r="N68" s="123"/>
      <c r="O68" s="193"/>
      <c r="P68" s="212"/>
      <c r="Q68" s="203"/>
      <c r="R68" s="123"/>
      <c r="S68" s="193">
        <f>D68</f>
        <v>739.3</v>
      </c>
      <c r="T68" s="209">
        <f t="shared" ref="T68" si="11">SUM(Q68:S68)</f>
        <v>739.3</v>
      </c>
      <c r="U68" s="134"/>
      <c r="V68" s="123"/>
      <c r="W68" s="193"/>
      <c r="X68" s="236">
        <f>SUM(U68:W68)</f>
        <v>0</v>
      </c>
      <c r="Y68" s="203"/>
      <c r="Z68" s="123"/>
      <c r="AA68" s="193"/>
      <c r="AB68" s="212"/>
      <c r="AC68" s="211">
        <v>739.3</v>
      </c>
      <c r="AD68" s="203"/>
      <c r="AE68" s="123"/>
      <c r="AF68" s="193"/>
      <c r="AG68" s="212"/>
      <c r="AH68" s="203"/>
      <c r="AI68" s="123"/>
      <c r="AJ68" s="222"/>
      <c r="AK68" s="227"/>
      <c r="AL68" s="123"/>
      <c r="AM68" s="222"/>
      <c r="AN68" s="248"/>
      <c r="AO68" s="227"/>
      <c r="AP68" s="224"/>
    </row>
    <row r="69" spans="1:42" s="124" customFormat="1">
      <c r="A69" s="161">
        <v>52</v>
      </c>
      <c r="B69" s="127" t="s">
        <v>64</v>
      </c>
      <c r="C69" s="90" t="s">
        <v>7</v>
      </c>
      <c r="D69" s="75">
        <v>100</v>
      </c>
      <c r="E69" s="119">
        <v>45087</v>
      </c>
      <c r="F69" s="119">
        <v>45089</v>
      </c>
      <c r="G69" s="121"/>
      <c r="H69" s="102">
        <f t="shared" si="9"/>
        <v>100</v>
      </c>
      <c r="I69" s="102">
        <f t="shared" si="6"/>
        <v>100</v>
      </c>
      <c r="J69" s="126"/>
      <c r="K69" s="104"/>
      <c r="L69" s="173"/>
      <c r="M69" s="182"/>
      <c r="N69" s="123"/>
      <c r="O69" s="193"/>
      <c r="P69" s="231"/>
      <c r="Q69" s="203"/>
      <c r="R69" s="123"/>
      <c r="S69" s="193">
        <f>D69</f>
        <v>100</v>
      </c>
      <c r="T69" s="231">
        <f>S69</f>
        <v>100</v>
      </c>
      <c r="U69" s="203"/>
      <c r="V69" s="123"/>
      <c r="W69" s="193"/>
      <c r="X69" s="231">
        <f t="shared" ref="X69:X76" si="12">SUM(U69:W69)</f>
        <v>0</v>
      </c>
      <c r="Y69" s="203"/>
      <c r="Z69" s="123"/>
      <c r="AA69" s="193"/>
      <c r="AB69" s="212"/>
      <c r="AC69" s="211">
        <v>100</v>
      </c>
      <c r="AD69" s="203"/>
      <c r="AE69" s="123"/>
      <c r="AF69" s="193"/>
      <c r="AG69" s="212"/>
      <c r="AH69" s="203"/>
      <c r="AI69" s="123"/>
      <c r="AJ69" s="222"/>
      <c r="AK69" s="227"/>
      <c r="AL69" s="123"/>
      <c r="AM69" s="222"/>
      <c r="AN69" s="248"/>
      <c r="AO69" s="227"/>
      <c r="AP69" s="224"/>
    </row>
    <row r="70" spans="1:42" s="124" customFormat="1">
      <c r="A70" s="161">
        <v>53</v>
      </c>
      <c r="B70" s="113" t="s">
        <v>66</v>
      </c>
      <c r="C70" s="114" t="s">
        <v>17</v>
      </c>
      <c r="D70" s="75">
        <v>342</v>
      </c>
      <c r="E70" s="119">
        <v>45127</v>
      </c>
      <c r="F70" s="119">
        <v>45129</v>
      </c>
      <c r="G70" s="121"/>
      <c r="H70" s="102">
        <f t="shared" si="9"/>
        <v>342</v>
      </c>
      <c r="I70" s="102">
        <f t="shared" si="6"/>
        <v>342</v>
      </c>
      <c r="J70" s="126"/>
      <c r="K70" s="104"/>
      <c r="L70" s="173"/>
      <c r="M70" s="182"/>
      <c r="N70" s="123"/>
      <c r="O70" s="193"/>
      <c r="P70" s="212"/>
      <c r="Q70" s="203"/>
      <c r="R70" s="123"/>
      <c r="S70" s="193"/>
      <c r="T70" s="212"/>
      <c r="U70" s="203">
        <f>D70</f>
        <v>342</v>
      </c>
      <c r="V70" s="123"/>
      <c r="W70" s="193"/>
      <c r="X70" s="231">
        <f t="shared" si="12"/>
        <v>342</v>
      </c>
      <c r="Y70" s="203"/>
      <c r="Z70" s="123"/>
      <c r="AA70" s="193"/>
      <c r="AB70" s="212"/>
      <c r="AC70" s="211">
        <v>342</v>
      </c>
      <c r="AD70" s="203"/>
      <c r="AE70" s="123"/>
      <c r="AF70" s="193"/>
      <c r="AG70" s="212"/>
      <c r="AH70" s="203"/>
      <c r="AI70" s="123"/>
      <c r="AJ70" s="222"/>
      <c r="AK70" s="227"/>
      <c r="AL70" s="123"/>
      <c r="AM70" s="222"/>
      <c r="AN70" s="248"/>
      <c r="AO70" s="227"/>
      <c r="AP70" s="224"/>
    </row>
    <row r="71" spans="1:42" s="124" customFormat="1">
      <c r="A71" s="161">
        <v>54</v>
      </c>
      <c r="B71" s="113" t="s">
        <v>67</v>
      </c>
      <c r="C71" s="114" t="s">
        <v>17</v>
      </c>
      <c r="D71" s="75">
        <v>342</v>
      </c>
      <c r="E71" s="119">
        <v>45129</v>
      </c>
      <c r="F71" s="119">
        <v>45131</v>
      </c>
      <c r="G71" s="121"/>
      <c r="H71" s="102">
        <f t="shared" si="9"/>
        <v>342</v>
      </c>
      <c r="I71" s="102">
        <f t="shared" si="6"/>
        <v>342</v>
      </c>
      <c r="J71" s="126"/>
      <c r="K71" s="104"/>
      <c r="L71" s="173"/>
      <c r="M71" s="182"/>
      <c r="N71" s="123"/>
      <c r="O71" s="193"/>
      <c r="P71" s="212"/>
      <c r="Q71" s="203"/>
      <c r="R71" s="123"/>
      <c r="S71" s="193"/>
      <c r="T71" s="212"/>
      <c r="U71" s="203">
        <f>D71</f>
        <v>342</v>
      </c>
      <c r="V71" s="123"/>
      <c r="W71" s="193"/>
      <c r="X71" s="231">
        <f t="shared" si="12"/>
        <v>342</v>
      </c>
      <c r="Y71" s="203"/>
      <c r="Z71" s="123"/>
      <c r="AA71" s="193"/>
      <c r="AB71" s="212"/>
      <c r="AC71" s="211">
        <v>342</v>
      </c>
      <c r="AD71" s="203"/>
      <c r="AE71" s="123"/>
      <c r="AF71" s="193"/>
      <c r="AG71" s="212"/>
      <c r="AH71" s="203"/>
      <c r="AI71" s="123"/>
      <c r="AJ71" s="222"/>
      <c r="AK71" s="227"/>
      <c r="AL71" s="123"/>
      <c r="AM71" s="222"/>
      <c r="AN71" s="248"/>
      <c r="AO71" s="227"/>
      <c r="AP71" s="224"/>
    </row>
    <row r="72" spans="1:42" s="124" customFormat="1">
      <c r="A72" s="161">
        <v>55</v>
      </c>
      <c r="B72" s="113" t="s">
        <v>68</v>
      </c>
      <c r="C72" s="114" t="s">
        <v>17</v>
      </c>
      <c r="D72" s="75">
        <v>342</v>
      </c>
      <c r="E72" s="119">
        <f>F71</f>
        <v>45131</v>
      </c>
      <c r="F72" s="119">
        <v>45133</v>
      </c>
      <c r="G72" s="121"/>
      <c r="H72" s="102">
        <f t="shared" si="9"/>
        <v>342</v>
      </c>
      <c r="I72" s="102">
        <f t="shared" si="6"/>
        <v>342</v>
      </c>
      <c r="J72" s="126"/>
      <c r="K72" s="104"/>
      <c r="L72" s="173"/>
      <c r="M72" s="182"/>
      <c r="N72" s="123"/>
      <c r="O72" s="193"/>
      <c r="P72" s="212"/>
      <c r="Q72" s="203"/>
      <c r="R72" s="123"/>
      <c r="S72" s="193"/>
      <c r="T72" s="212"/>
      <c r="U72" s="203">
        <f>D72</f>
        <v>342</v>
      </c>
      <c r="V72" s="123"/>
      <c r="W72" s="193"/>
      <c r="X72" s="231">
        <f t="shared" si="12"/>
        <v>342</v>
      </c>
      <c r="Y72" s="203"/>
      <c r="Z72" s="123"/>
      <c r="AA72" s="193"/>
      <c r="AB72" s="212"/>
      <c r="AC72" s="211">
        <v>342</v>
      </c>
      <c r="AD72" s="203"/>
      <c r="AE72" s="123"/>
      <c r="AF72" s="193"/>
      <c r="AG72" s="212"/>
      <c r="AH72" s="203"/>
      <c r="AI72" s="123"/>
      <c r="AJ72" s="222"/>
      <c r="AK72" s="227"/>
      <c r="AL72" s="123"/>
      <c r="AM72" s="222"/>
      <c r="AN72" s="248"/>
      <c r="AO72" s="227"/>
      <c r="AP72" s="224"/>
    </row>
    <row r="73" spans="1:42" s="124" customFormat="1">
      <c r="A73" s="161">
        <v>56</v>
      </c>
      <c r="B73" s="113" t="s">
        <v>69</v>
      </c>
      <c r="C73" s="114" t="s">
        <v>17</v>
      </c>
      <c r="D73" s="75">
        <v>342</v>
      </c>
      <c r="E73" s="119">
        <f>F72</f>
        <v>45133</v>
      </c>
      <c r="F73" s="119">
        <v>45134</v>
      </c>
      <c r="G73" s="121"/>
      <c r="H73" s="102">
        <f t="shared" si="9"/>
        <v>342</v>
      </c>
      <c r="I73" s="102">
        <f t="shared" si="6"/>
        <v>342</v>
      </c>
      <c r="J73" s="126"/>
      <c r="K73" s="104"/>
      <c r="L73" s="173"/>
      <c r="M73" s="182"/>
      <c r="N73" s="123"/>
      <c r="O73" s="193"/>
      <c r="P73" s="212"/>
      <c r="Q73" s="203"/>
      <c r="R73" s="123"/>
      <c r="S73" s="193"/>
      <c r="T73" s="212"/>
      <c r="U73" s="203">
        <f>D73</f>
        <v>342</v>
      </c>
      <c r="V73" s="123"/>
      <c r="W73" s="193"/>
      <c r="X73" s="231">
        <f>SUM(U73:W73)</f>
        <v>342</v>
      </c>
      <c r="Y73" s="203"/>
      <c r="Z73" s="123"/>
      <c r="AA73" s="193"/>
      <c r="AB73" s="212"/>
      <c r="AC73" s="211">
        <v>342</v>
      </c>
      <c r="AD73" s="203"/>
      <c r="AE73" s="123"/>
      <c r="AF73" s="193"/>
      <c r="AG73" s="212"/>
      <c r="AH73" s="203"/>
      <c r="AI73" s="123"/>
      <c r="AJ73" s="222"/>
      <c r="AK73" s="227"/>
      <c r="AL73" s="123"/>
      <c r="AM73" s="222"/>
      <c r="AN73" s="248"/>
      <c r="AO73" s="227"/>
      <c r="AP73" s="224"/>
    </row>
    <row r="74" spans="1:42" s="118" customFormat="1">
      <c r="A74" s="161">
        <v>57</v>
      </c>
      <c r="B74" s="127" t="s">
        <v>70</v>
      </c>
      <c r="C74" s="90" t="s">
        <v>23</v>
      </c>
      <c r="D74" s="75">
        <v>9</v>
      </c>
      <c r="E74" s="119">
        <v>45108</v>
      </c>
      <c r="F74" s="119">
        <v>45113</v>
      </c>
      <c r="G74" s="102"/>
      <c r="H74" s="102">
        <f t="shared" si="9"/>
        <v>9</v>
      </c>
      <c r="I74" s="102">
        <f t="shared" si="6"/>
        <v>9</v>
      </c>
      <c r="J74" s="128"/>
      <c r="K74" s="104"/>
      <c r="L74" s="173"/>
      <c r="M74" s="182"/>
      <c r="N74" s="115"/>
      <c r="O74" s="192"/>
      <c r="P74" s="212"/>
      <c r="Q74" s="202"/>
      <c r="R74" s="115"/>
      <c r="S74" s="192"/>
      <c r="T74" s="212"/>
      <c r="U74" s="202">
        <f>D74</f>
        <v>9</v>
      </c>
      <c r="V74" s="115"/>
      <c r="W74" s="192"/>
      <c r="X74" s="231">
        <f t="shared" si="12"/>
        <v>9</v>
      </c>
      <c r="Y74" s="202"/>
      <c r="Z74" s="115"/>
      <c r="AA74" s="192"/>
      <c r="AB74" s="212"/>
      <c r="AC74" s="211">
        <v>9</v>
      </c>
      <c r="AD74" s="202"/>
      <c r="AE74" s="115"/>
      <c r="AF74" s="192"/>
      <c r="AG74" s="212"/>
      <c r="AH74" s="202"/>
      <c r="AI74" s="115"/>
      <c r="AJ74" s="221"/>
      <c r="AK74" s="227"/>
      <c r="AL74" s="115"/>
      <c r="AM74" s="221"/>
      <c r="AN74" s="247"/>
      <c r="AO74" s="227"/>
      <c r="AP74" s="224"/>
    </row>
    <row r="75" spans="1:42" s="124" customFormat="1">
      <c r="A75" s="161">
        <v>58</v>
      </c>
      <c r="B75" s="113" t="s">
        <v>27</v>
      </c>
      <c r="C75" s="114" t="s">
        <v>7</v>
      </c>
      <c r="D75" s="75">
        <v>100</v>
      </c>
      <c r="E75" s="119">
        <v>45122</v>
      </c>
      <c r="F75" s="119">
        <v>45199</v>
      </c>
      <c r="G75" s="75"/>
      <c r="H75" s="102">
        <f t="shared" si="9"/>
        <v>100</v>
      </c>
      <c r="I75" s="102">
        <f t="shared" si="6"/>
        <v>100</v>
      </c>
      <c r="J75" s="126"/>
      <c r="K75" s="104"/>
      <c r="L75" s="173"/>
      <c r="M75" s="182"/>
      <c r="N75" s="123"/>
      <c r="O75" s="193"/>
      <c r="P75" s="212"/>
      <c r="Q75" s="203"/>
      <c r="R75" s="123"/>
      <c r="S75" s="193"/>
      <c r="T75" s="212"/>
      <c r="U75" s="203">
        <v>20</v>
      </c>
      <c r="V75" s="123">
        <v>30</v>
      </c>
      <c r="W75" s="193">
        <v>50</v>
      </c>
      <c r="X75" s="231">
        <f t="shared" si="12"/>
        <v>100</v>
      </c>
      <c r="Y75" s="203"/>
      <c r="Z75" s="123"/>
      <c r="AA75" s="193"/>
      <c r="AB75" s="212"/>
      <c r="AC75" s="211">
        <v>100</v>
      </c>
      <c r="AD75" s="203"/>
      <c r="AE75" s="123"/>
      <c r="AF75" s="193"/>
      <c r="AG75" s="212"/>
      <c r="AH75" s="203"/>
      <c r="AI75" s="123"/>
      <c r="AJ75" s="222"/>
      <c r="AK75" s="227"/>
      <c r="AL75" s="123"/>
      <c r="AM75" s="222"/>
      <c r="AN75" s="248"/>
      <c r="AO75" s="227"/>
      <c r="AP75" s="224"/>
    </row>
    <row r="76" spans="1:42" s="124" customFormat="1">
      <c r="A76" s="161">
        <v>59</v>
      </c>
      <c r="B76" s="127" t="s">
        <v>71</v>
      </c>
      <c r="C76" s="90" t="s">
        <v>7</v>
      </c>
      <c r="D76" s="75">
        <v>100</v>
      </c>
      <c r="E76" s="119">
        <v>45148</v>
      </c>
      <c r="F76" s="119">
        <v>45168</v>
      </c>
      <c r="G76" s="102"/>
      <c r="H76" s="102">
        <f t="shared" si="9"/>
        <v>100</v>
      </c>
      <c r="I76" s="102">
        <f t="shared" si="6"/>
        <v>100</v>
      </c>
      <c r="J76" s="103"/>
      <c r="K76" s="104"/>
      <c r="L76" s="173"/>
      <c r="M76" s="182"/>
      <c r="N76" s="123"/>
      <c r="O76" s="193"/>
      <c r="P76" s="212"/>
      <c r="Q76" s="203"/>
      <c r="R76" s="123"/>
      <c r="S76" s="193"/>
      <c r="T76" s="212"/>
      <c r="U76" s="203"/>
      <c r="V76" s="123">
        <f>100</f>
        <v>100</v>
      </c>
      <c r="W76" s="193"/>
      <c r="X76" s="231">
        <f t="shared" si="12"/>
        <v>100</v>
      </c>
      <c r="Y76" s="203"/>
      <c r="Z76" s="123"/>
      <c r="AA76" s="193"/>
      <c r="AB76" s="212"/>
      <c r="AC76" s="211">
        <v>100</v>
      </c>
      <c r="AD76" s="203"/>
      <c r="AE76" s="123"/>
      <c r="AF76" s="193"/>
      <c r="AG76" s="212"/>
      <c r="AH76" s="203"/>
      <c r="AI76" s="123"/>
      <c r="AJ76" s="222"/>
      <c r="AK76" s="227"/>
      <c r="AL76" s="123"/>
      <c r="AM76" s="222"/>
      <c r="AN76" s="248"/>
      <c r="AO76" s="227"/>
      <c r="AP76" s="224"/>
    </row>
    <row r="77" spans="1:42" s="112" customFormat="1" ht="14.4">
      <c r="A77" s="161"/>
      <c r="B77" s="110" t="s">
        <v>115</v>
      </c>
      <c r="C77" s="60" t="s">
        <v>7</v>
      </c>
      <c r="D77" s="56" t="s">
        <v>43</v>
      </c>
      <c r="E77" s="57">
        <f>MIN((E78:E88))</f>
        <v>44977</v>
      </c>
      <c r="F77" s="57">
        <f xml:space="preserve"> MAX(F78:F88)</f>
        <v>45197</v>
      </c>
      <c r="G77" s="58"/>
      <c r="H77" s="58">
        <v>1</v>
      </c>
      <c r="I77" s="80"/>
      <c r="J77" s="129"/>
      <c r="K77" s="116"/>
      <c r="L77" s="136"/>
      <c r="M77" s="184"/>
      <c r="N77" s="117"/>
      <c r="O77" s="175"/>
      <c r="P77" s="212"/>
      <c r="Q77" s="204"/>
      <c r="R77" s="117"/>
      <c r="S77" s="175"/>
      <c r="T77" s="212"/>
      <c r="U77" s="204"/>
      <c r="V77" s="117"/>
      <c r="W77" s="175"/>
      <c r="X77" s="212"/>
      <c r="Y77" s="204"/>
      <c r="Z77" s="117"/>
      <c r="AA77" s="175"/>
      <c r="AB77" s="212"/>
      <c r="AC77" s="211"/>
      <c r="AD77" s="204"/>
      <c r="AE77" s="117"/>
      <c r="AF77" s="175"/>
      <c r="AG77" s="212"/>
      <c r="AH77" s="204"/>
      <c r="AI77" s="117"/>
      <c r="AJ77" s="111"/>
      <c r="AK77" s="227"/>
      <c r="AL77" s="117"/>
      <c r="AM77" s="111"/>
      <c r="AN77" s="246"/>
      <c r="AO77" s="227"/>
      <c r="AP77" s="224"/>
    </row>
    <row r="78" spans="1:42" s="124" customFormat="1">
      <c r="A78" s="161">
        <v>60</v>
      </c>
      <c r="B78" s="113" t="s">
        <v>57</v>
      </c>
      <c r="C78" s="114" t="s">
        <v>19</v>
      </c>
      <c r="D78" s="75">
        <f>85.6+727.8</f>
        <v>813.4</v>
      </c>
      <c r="E78" s="119">
        <v>45028</v>
      </c>
      <c r="F78" s="119">
        <v>45034</v>
      </c>
      <c r="G78" s="75"/>
      <c r="H78" s="121">
        <f>D78</f>
        <v>813.4</v>
      </c>
      <c r="I78" s="121">
        <f>D78</f>
        <v>813.4</v>
      </c>
      <c r="J78" s="126"/>
      <c r="K78" s="104"/>
      <c r="L78" s="173"/>
      <c r="M78" s="182"/>
      <c r="N78" s="123"/>
      <c r="O78" s="193"/>
      <c r="P78" s="212"/>
      <c r="Q78" s="203">
        <f>D78</f>
        <v>813.4</v>
      </c>
      <c r="R78" s="123"/>
      <c r="S78" s="193"/>
      <c r="T78" s="211">
        <f>SUM(Q78:S78)</f>
        <v>813.4</v>
      </c>
      <c r="U78" s="203"/>
      <c r="V78" s="123"/>
      <c r="W78" s="193"/>
      <c r="X78" s="211"/>
      <c r="Y78" s="203"/>
      <c r="Z78" s="123"/>
      <c r="AA78" s="193"/>
      <c r="AB78" s="212"/>
      <c r="AC78" s="211">
        <v>813.4</v>
      </c>
      <c r="AD78" s="203"/>
      <c r="AE78" s="123"/>
      <c r="AF78" s="193"/>
      <c r="AG78" s="212"/>
      <c r="AH78" s="203"/>
      <c r="AI78" s="123"/>
      <c r="AJ78" s="222"/>
      <c r="AK78" s="227"/>
      <c r="AL78" s="123"/>
      <c r="AM78" s="222"/>
      <c r="AN78" s="248"/>
      <c r="AO78" s="227"/>
      <c r="AP78" s="224"/>
    </row>
    <row r="79" spans="1:42" s="124" customFormat="1">
      <c r="A79" s="161">
        <v>61</v>
      </c>
      <c r="B79" s="113" t="s">
        <v>58</v>
      </c>
      <c r="C79" s="114" t="s">
        <v>17</v>
      </c>
      <c r="D79" s="75">
        <v>216</v>
      </c>
      <c r="E79" s="101">
        <v>44977</v>
      </c>
      <c r="F79" s="101">
        <v>45015</v>
      </c>
      <c r="G79" s="102"/>
      <c r="H79" s="121">
        <f t="shared" ref="H79:H88" si="13">D79</f>
        <v>216</v>
      </c>
      <c r="I79" s="121">
        <f t="shared" ref="I79:I87" si="14">D79</f>
        <v>216</v>
      </c>
      <c r="J79" s="126"/>
      <c r="K79" s="104"/>
      <c r="L79" s="173"/>
      <c r="M79" s="182"/>
      <c r="N79" s="115">
        <v>100</v>
      </c>
      <c r="O79" s="192">
        <v>116</v>
      </c>
      <c r="P79" s="231">
        <f>SUM(N79:O79)</f>
        <v>216</v>
      </c>
      <c r="Q79" s="203"/>
      <c r="R79" s="123"/>
      <c r="S79" s="193"/>
      <c r="T79" s="211"/>
      <c r="U79" s="203"/>
      <c r="V79" s="123"/>
      <c r="W79" s="193"/>
      <c r="X79" s="211"/>
      <c r="Y79" s="203"/>
      <c r="Z79" s="123"/>
      <c r="AA79" s="193"/>
      <c r="AB79" s="212"/>
      <c r="AC79" s="211">
        <v>216</v>
      </c>
      <c r="AD79" s="203"/>
      <c r="AE79" s="123"/>
      <c r="AF79" s="193"/>
      <c r="AG79" s="212"/>
      <c r="AH79" s="203"/>
      <c r="AI79" s="123"/>
      <c r="AJ79" s="222"/>
      <c r="AK79" s="227"/>
      <c r="AL79" s="123"/>
      <c r="AM79" s="222"/>
      <c r="AN79" s="248"/>
      <c r="AO79" s="227"/>
      <c r="AP79" s="224"/>
    </row>
    <row r="80" spans="1:42" s="118" customFormat="1">
      <c r="A80" s="161">
        <v>62</v>
      </c>
      <c r="B80" s="113" t="s">
        <v>59</v>
      </c>
      <c r="C80" s="90" t="s">
        <v>60</v>
      </c>
      <c r="D80" s="75">
        <f>27+7</f>
        <v>34</v>
      </c>
      <c r="E80" s="119">
        <v>45017</v>
      </c>
      <c r="F80" s="119">
        <v>45022</v>
      </c>
      <c r="G80" s="75"/>
      <c r="H80" s="75">
        <f t="shared" si="13"/>
        <v>34</v>
      </c>
      <c r="I80" s="75">
        <f t="shared" si="14"/>
        <v>34</v>
      </c>
      <c r="J80" s="128"/>
      <c r="K80" s="104"/>
      <c r="L80" s="173"/>
      <c r="M80" s="182"/>
      <c r="N80" s="115"/>
      <c r="O80" s="192"/>
      <c r="P80" s="212"/>
      <c r="Q80" s="202">
        <f>34</f>
        <v>34</v>
      </c>
      <c r="R80" s="115"/>
      <c r="S80" s="192"/>
      <c r="T80" s="211">
        <f t="shared" ref="T80:T82" si="15">SUM(Q80:S80)</f>
        <v>34</v>
      </c>
      <c r="U80" s="202"/>
      <c r="V80" s="115"/>
      <c r="W80" s="192"/>
      <c r="X80" s="211"/>
      <c r="Y80" s="202"/>
      <c r="Z80" s="115"/>
      <c r="AA80" s="192"/>
      <c r="AB80" s="212"/>
      <c r="AC80" s="211">
        <v>34</v>
      </c>
      <c r="AD80" s="202"/>
      <c r="AE80" s="115"/>
      <c r="AF80" s="192"/>
      <c r="AG80" s="212"/>
      <c r="AH80" s="202"/>
      <c r="AI80" s="115"/>
      <c r="AJ80" s="221"/>
      <c r="AK80" s="227"/>
      <c r="AL80" s="115"/>
      <c r="AM80" s="221"/>
      <c r="AN80" s="247"/>
      <c r="AO80" s="227"/>
      <c r="AP80" s="224"/>
    </row>
    <row r="81" spans="1:42" s="118" customFormat="1">
      <c r="A81" s="161">
        <v>63</v>
      </c>
      <c r="B81" s="113" t="s">
        <v>61</v>
      </c>
      <c r="C81" s="90" t="s">
        <v>60</v>
      </c>
      <c r="D81" s="75">
        <v>27</v>
      </c>
      <c r="E81" s="119">
        <v>45024</v>
      </c>
      <c r="F81" s="119">
        <v>45028</v>
      </c>
      <c r="G81" s="75"/>
      <c r="H81" s="75">
        <f t="shared" si="13"/>
        <v>27</v>
      </c>
      <c r="I81" s="75">
        <f t="shared" si="14"/>
        <v>27</v>
      </c>
      <c r="J81" s="128"/>
      <c r="K81" s="104"/>
      <c r="L81" s="173"/>
      <c r="M81" s="182"/>
      <c r="N81" s="115"/>
      <c r="O81" s="192"/>
      <c r="P81" s="212"/>
      <c r="Q81" s="202">
        <f>D81</f>
        <v>27</v>
      </c>
      <c r="R81" s="115"/>
      <c r="S81" s="192"/>
      <c r="T81" s="211">
        <f t="shared" si="15"/>
        <v>27</v>
      </c>
      <c r="U81" s="202"/>
      <c r="V81" s="115"/>
      <c r="W81" s="192"/>
      <c r="X81" s="211"/>
      <c r="Y81" s="202"/>
      <c r="Z81" s="115"/>
      <c r="AA81" s="192"/>
      <c r="AB81" s="212"/>
      <c r="AC81" s="211">
        <v>27</v>
      </c>
      <c r="AD81" s="202"/>
      <c r="AE81" s="115"/>
      <c r="AF81" s="192"/>
      <c r="AG81" s="212"/>
      <c r="AH81" s="202"/>
      <c r="AI81" s="115"/>
      <c r="AJ81" s="221"/>
      <c r="AK81" s="227"/>
      <c r="AL81" s="115"/>
      <c r="AM81" s="221"/>
      <c r="AN81" s="247"/>
      <c r="AO81" s="227"/>
      <c r="AP81" s="224"/>
    </row>
    <row r="82" spans="1:42" s="124" customFormat="1">
      <c r="A82" s="161">
        <v>64</v>
      </c>
      <c r="B82" s="127" t="s">
        <v>62</v>
      </c>
      <c r="C82" s="90" t="s">
        <v>17</v>
      </c>
      <c r="D82" s="75">
        <v>216</v>
      </c>
      <c r="E82" s="119">
        <v>45034</v>
      </c>
      <c r="F82" s="119">
        <v>45034</v>
      </c>
      <c r="G82" s="130"/>
      <c r="H82" s="121">
        <f t="shared" si="13"/>
        <v>216</v>
      </c>
      <c r="I82" s="121">
        <f t="shared" si="14"/>
        <v>216</v>
      </c>
      <c r="J82" s="122"/>
      <c r="K82" s="122"/>
      <c r="L82" s="173"/>
      <c r="M82" s="182"/>
      <c r="N82" s="123"/>
      <c r="O82" s="193"/>
      <c r="P82" s="212"/>
      <c r="Q82" s="203">
        <f>D82</f>
        <v>216</v>
      </c>
      <c r="R82" s="123"/>
      <c r="S82" s="193"/>
      <c r="T82" s="211">
        <f t="shared" si="15"/>
        <v>216</v>
      </c>
      <c r="U82" s="203"/>
      <c r="V82" s="123"/>
      <c r="W82" s="193"/>
      <c r="X82" s="211"/>
      <c r="Y82" s="203"/>
      <c r="Z82" s="123"/>
      <c r="AA82" s="193"/>
      <c r="AB82" s="212"/>
      <c r="AC82" s="211">
        <v>216</v>
      </c>
      <c r="AD82" s="203"/>
      <c r="AE82" s="123"/>
      <c r="AF82" s="193"/>
      <c r="AG82" s="212"/>
      <c r="AH82" s="203"/>
      <c r="AI82" s="123"/>
      <c r="AJ82" s="222"/>
      <c r="AK82" s="227"/>
      <c r="AL82" s="123"/>
      <c r="AM82" s="222"/>
      <c r="AN82" s="248"/>
      <c r="AO82" s="227"/>
      <c r="AP82" s="224"/>
    </row>
    <row r="83" spans="1:42" s="124" customFormat="1">
      <c r="A83" s="161">
        <v>65</v>
      </c>
      <c r="B83" s="127" t="s">
        <v>63</v>
      </c>
      <c r="C83" s="90" t="s">
        <v>26</v>
      </c>
      <c r="D83" s="75">
        <v>4</v>
      </c>
      <c r="E83" s="119">
        <v>45035</v>
      </c>
      <c r="F83" s="119">
        <v>45035</v>
      </c>
      <c r="G83" s="75"/>
      <c r="H83" s="121">
        <f t="shared" si="13"/>
        <v>4</v>
      </c>
      <c r="I83" s="121">
        <f t="shared" si="14"/>
        <v>4</v>
      </c>
      <c r="J83" s="126"/>
      <c r="K83" s="104"/>
      <c r="L83" s="173"/>
      <c r="M83" s="182"/>
      <c r="N83" s="123"/>
      <c r="O83" s="193"/>
      <c r="P83" s="212"/>
      <c r="Q83" s="203">
        <f>D83</f>
        <v>4</v>
      </c>
      <c r="R83" s="123"/>
      <c r="S83" s="193"/>
      <c r="T83" s="211">
        <f>SUM(Q83:S83)</f>
        <v>4</v>
      </c>
      <c r="U83" s="203"/>
      <c r="V83" s="123"/>
      <c r="W83" s="193"/>
      <c r="X83" s="211"/>
      <c r="Y83" s="203"/>
      <c r="Z83" s="123"/>
      <c r="AA83" s="193"/>
      <c r="AB83" s="212"/>
      <c r="AC83" s="211">
        <v>4</v>
      </c>
      <c r="AD83" s="203"/>
      <c r="AE83" s="123"/>
      <c r="AF83" s="193"/>
      <c r="AG83" s="212"/>
      <c r="AH83" s="203"/>
      <c r="AI83" s="123"/>
      <c r="AJ83" s="222"/>
      <c r="AK83" s="227"/>
      <c r="AL83" s="123"/>
      <c r="AM83" s="222"/>
      <c r="AN83" s="248"/>
      <c r="AO83" s="227"/>
      <c r="AP83" s="224"/>
    </row>
    <row r="84" spans="1:42" s="124" customFormat="1">
      <c r="A84" s="161">
        <v>66</v>
      </c>
      <c r="B84" s="113" t="s">
        <v>65</v>
      </c>
      <c r="C84" s="114" t="s">
        <v>19</v>
      </c>
      <c r="D84" s="75">
        <f>26.4+177.9</f>
        <v>204.3</v>
      </c>
      <c r="E84" s="119">
        <v>45036</v>
      </c>
      <c r="F84" s="119">
        <v>45039</v>
      </c>
      <c r="G84" s="75"/>
      <c r="H84" s="121">
        <f t="shared" si="13"/>
        <v>204.3</v>
      </c>
      <c r="I84" s="121">
        <f t="shared" si="14"/>
        <v>204.3</v>
      </c>
      <c r="J84" s="126"/>
      <c r="K84" s="104"/>
      <c r="L84" s="173"/>
      <c r="M84" s="182"/>
      <c r="N84" s="123"/>
      <c r="O84" s="193"/>
      <c r="P84" s="212"/>
      <c r="Q84" s="203">
        <f>D84</f>
        <v>204.3</v>
      </c>
      <c r="R84" s="123"/>
      <c r="S84" s="193"/>
      <c r="T84" s="231">
        <f>R84</f>
        <v>0</v>
      </c>
      <c r="U84" s="203"/>
      <c r="V84" s="123"/>
      <c r="W84" s="193"/>
      <c r="X84" s="231">
        <f>W84</f>
        <v>0</v>
      </c>
      <c r="Y84" s="203"/>
      <c r="Z84" s="123"/>
      <c r="AA84" s="193"/>
      <c r="AB84" s="211"/>
      <c r="AC84" s="211">
        <v>204.3</v>
      </c>
      <c r="AD84" s="203"/>
      <c r="AE84" s="123"/>
      <c r="AF84" s="193"/>
      <c r="AG84" s="212"/>
      <c r="AH84" s="203"/>
      <c r="AI84" s="123"/>
      <c r="AJ84" s="222"/>
      <c r="AK84" s="227"/>
      <c r="AL84" s="123"/>
      <c r="AM84" s="222"/>
      <c r="AN84" s="248"/>
      <c r="AO84" s="227"/>
      <c r="AP84" s="224"/>
    </row>
    <row r="85" spans="1:42" s="124" customFormat="1">
      <c r="A85" s="161">
        <v>67</v>
      </c>
      <c r="B85" s="113" t="s">
        <v>1263</v>
      </c>
      <c r="C85" s="114" t="s">
        <v>7</v>
      </c>
      <c r="D85" s="75">
        <v>100</v>
      </c>
      <c r="E85" s="119">
        <v>45056</v>
      </c>
      <c r="F85" s="119">
        <v>45058</v>
      </c>
      <c r="G85" s="75"/>
      <c r="H85" s="121">
        <v>100</v>
      </c>
      <c r="I85" s="121">
        <f t="shared" si="14"/>
        <v>100</v>
      </c>
      <c r="J85" s="126"/>
      <c r="K85" s="104"/>
      <c r="L85" s="173"/>
      <c r="M85" s="182"/>
      <c r="N85" s="123"/>
      <c r="O85" s="193"/>
      <c r="P85" s="212"/>
      <c r="Q85" s="203"/>
      <c r="R85" s="123">
        <f>D85</f>
        <v>100</v>
      </c>
      <c r="S85" s="193"/>
      <c r="T85" s="212"/>
      <c r="U85" s="203"/>
      <c r="V85" s="123"/>
      <c r="W85" s="193"/>
      <c r="X85" s="231">
        <v>100</v>
      </c>
      <c r="Y85" s="203"/>
      <c r="Z85" s="123"/>
      <c r="AA85" s="193"/>
      <c r="AB85" s="212"/>
      <c r="AC85" s="211">
        <v>100</v>
      </c>
      <c r="AD85" s="203"/>
      <c r="AE85" s="123"/>
      <c r="AF85" s="193"/>
      <c r="AG85" s="212"/>
      <c r="AH85" s="203"/>
      <c r="AI85" s="123"/>
      <c r="AJ85" s="222"/>
      <c r="AK85" s="227"/>
      <c r="AL85" s="123"/>
      <c r="AM85" s="222"/>
      <c r="AN85" s="248"/>
      <c r="AO85" s="227"/>
      <c r="AP85" s="224"/>
    </row>
    <row r="86" spans="1:42" s="124" customFormat="1">
      <c r="A86" s="161">
        <v>68</v>
      </c>
      <c r="B86" s="113" t="s">
        <v>64</v>
      </c>
      <c r="C86" s="114" t="s">
        <v>7</v>
      </c>
      <c r="D86" s="75">
        <v>100</v>
      </c>
      <c r="E86" s="119">
        <v>45039</v>
      </c>
      <c r="F86" s="119">
        <v>45041</v>
      </c>
      <c r="G86" s="75"/>
      <c r="H86" s="121">
        <f t="shared" si="13"/>
        <v>100</v>
      </c>
      <c r="I86" s="121">
        <f t="shared" si="14"/>
        <v>100</v>
      </c>
      <c r="J86" s="126"/>
      <c r="K86" s="104"/>
      <c r="L86" s="173"/>
      <c r="M86" s="182"/>
      <c r="N86" s="123"/>
      <c r="O86" s="193"/>
      <c r="P86" s="212"/>
      <c r="Q86" s="203">
        <f>D86</f>
        <v>100</v>
      </c>
      <c r="R86" s="123"/>
      <c r="S86" s="193"/>
      <c r="T86" s="211">
        <f>Q86</f>
        <v>100</v>
      </c>
      <c r="U86" s="203"/>
      <c r="V86" s="123"/>
      <c r="W86" s="193"/>
      <c r="X86" s="231"/>
      <c r="Y86" s="203"/>
      <c r="Z86" s="123"/>
      <c r="AA86" s="193"/>
      <c r="AB86" s="212"/>
      <c r="AC86" s="211">
        <v>100</v>
      </c>
      <c r="AD86" s="203"/>
      <c r="AE86" s="123"/>
      <c r="AF86" s="193"/>
      <c r="AG86" s="212"/>
      <c r="AH86" s="203"/>
      <c r="AI86" s="123"/>
      <c r="AJ86" s="222"/>
      <c r="AK86" s="227"/>
      <c r="AL86" s="123"/>
      <c r="AM86" s="222"/>
      <c r="AN86" s="248"/>
      <c r="AO86" s="227"/>
      <c r="AP86" s="224"/>
    </row>
    <row r="87" spans="1:42" s="124" customFormat="1">
      <c r="A87" s="161">
        <v>69</v>
      </c>
      <c r="B87" s="120" t="s">
        <v>70</v>
      </c>
      <c r="C87" s="92" t="s">
        <v>23</v>
      </c>
      <c r="D87" s="75">
        <v>7</v>
      </c>
      <c r="E87" s="119">
        <v>45181</v>
      </c>
      <c r="F87" s="119">
        <v>45183</v>
      </c>
      <c r="G87" s="75"/>
      <c r="H87" s="121">
        <f t="shared" si="13"/>
        <v>7</v>
      </c>
      <c r="I87" s="121">
        <f t="shared" si="14"/>
        <v>7</v>
      </c>
      <c r="J87" s="126"/>
      <c r="K87" s="104"/>
      <c r="L87" s="173"/>
      <c r="M87" s="182"/>
      <c r="N87" s="123"/>
      <c r="O87" s="193"/>
      <c r="P87" s="212"/>
      <c r="R87" s="123"/>
      <c r="S87" s="193"/>
      <c r="T87" s="212"/>
      <c r="U87" s="203"/>
      <c r="V87" s="123"/>
      <c r="W87" s="193">
        <f>D87</f>
        <v>7</v>
      </c>
      <c r="X87" s="231">
        <f>W87</f>
        <v>7</v>
      </c>
      <c r="Y87" s="203"/>
      <c r="Z87" s="123"/>
      <c r="AA87" s="193"/>
      <c r="AB87" s="212"/>
      <c r="AC87" s="211">
        <v>7</v>
      </c>
      <c r="AD87" s="203"/>
      <c r="AE87" s="123"/>
      <c r="AF87" s="193"/>
      <c r="AG87" s="212"/>
      <c r="AH87" s="203"/>
      <c r="AI87" s="123"/>
      <c r="AJ87" s="222"/>
      <c r="AK87" s="227"/>
      <c r="AL87" s="123"/>
      <c r="AM87" s="222"/>
      <c r="AN87" s="248"/>
      <c r="AO87" s="227"/>
      <c r="AP87" s="224"/>
    </row>
    <row r="88" spans="1:42" s="124" customFormat="1">
      <c r="A88" s="161">
        <v>70</v>
      </c>
      <c r="B88" s="120" t="s">
        <v>27</v>
      </c>
      <c r="C88" s="92" t="s">
        <v>7</v>
      </c>
      <c r="D88" s="75">
        <v>100</v>
      </c>
      <c r="E88" s="119">
        <v>45189</v>
      </c>
      <c r="F88" s="119">
        <v>45197</v>
      </c>
      <c r="G88" s="75"/>
      <c r="H88" s="121">
        <f t="shared" si="13"/>
        <v>100</v>
      </c>
      <c r="I88" s="121">
        <f>D88</f>
        <v>100</v>
      </c>
      <c r="J88" s="126"/>
      <c r="K88" s="104"/>
      <c r="L88" s="173"/>
      <c r="M88" s="182"/>
      <c r="N88" s="123"/>
      <c r="O88" s="193"/>
      <c r="P88" s="212"/>
      <c r="Q88" s="203"/>
      <c r="R88" s="123"/>
      <c r="S88" s="193"/>
      <c r="T88" s="214"/>
      <c r="V88" s="123"/>
      <c r="W88" s="193">
        <f>D88</f>
        <v>100</v>
      </c>
      <c r="X88" s="235">
        <f>W88</f>
        <v>100</v>
      </c>
      <c r="Y88" s="203"/>
      <c r="Z88" s="123"/>
      <c r="AA88" s="193"/>
      <c r="AB88" s="212"/>
      <c r="AC88" s="211">
        <v>100</v>
      </c>
      <c r="AD88" s="203"/>
      <c r="AE88" s="123"/>
      <c r="AF88" s="193"/>
      <c r="AG88" s="212"/>
      <c r="AH88" s="203"/>
      <c r="AI88" s="123"/>
      <c r="AJ88" s="222"/>
      <c r="AK88" s="227"/>
      <c r="AL88" s="123"/>
      <c r="AM88" s="222"/>
      <c r="AN88" s="248"/>
      <c r="AO88" s="227"/>
      <c r="AP88" s="224"/>
    </row>
    <row r="89" spans="1:42" s="112" customFormat="1" ht="14.4">
      <c r="A89" s="161"/>
      <c r="B89" s="110" t="s">
        <v>116</v>
      </c>
      <c r="C89" s="60" t="s">
        <v>7</v>
      </c>
      <c r="D89" s="56" t="s">
        <v>43</v>
      </c>
      <c r="E89" s="57">
        <f>MIN((E90:E99))</f>
        <v>44933</v>
      </c>
      <c r="F89" s="57">
        <f xml:space="preserve"> MAX(F90:F99)</f>
        <v>45169</v>
      </c>
      <c r="G89" s="58"/>
      <c r="H89" s="58">
        <v>1</v>
      </c>
      <c r="I89" s="80"/>
      <c r="J89" s="129"/>
      <c r="K89" s="116"/>
      <c r="L89" s="136"/>
      <c r="M89" s="184"/>
      <c r="N89" s="117"/>
      <c r="O89" s="175"/>
      <c r="P89" s="212"/>
      <c r="Q89" s="204"/>
      <c r="R89" s="117"/>
      <c r="S89" s="175"/>
      <c r="T89" s="212"/>
      <c r="U89" s="204"/>
      <c r="V89" s="117"/>
      <c r="W89" s="175"/>
      <c r="X89" s="212"/>
      <c r="Y89" s="204"/>
      <c r="Z89" s="117"/>
      <c r="AA89" s="175"/>
      <c r="AB89" s="212"/>
      <c r="AC89" s="211"/>
      <c r="AD89" s="204"/>
      <c r="AE89" s="117"/>
      <c r="AF89" s="175"/>
      <c r="AG89" s="212"/>
      <c r="AH89" s="204"/>
      <c r="AI89" s="117"/>
      <c r="AJ89" s="111"/>
      <c r="AK89" s="227"/>
      <c r="AL89" s="117"/>
      <c r="AM89" s="111"/>
      <c r="AN89" s="246"/>
      <c r="AO89" s="227"/>
      <c r="AP89" s="224"/>
    </row>
    <row r="90" spans="1:42" s="124" customFormat="1">
      <c r="A90" s="161">
        <v>71</v>
      </c>
      <c r="B90" s="127" t="s">
        <v>29</v>
      </c>
      <c r="C90" s="90" t="s">
        <v>19</v>
      </c>
      <c r="D90" s="75">
        <f>74.2+160+89.2</f>
        <v>323.39999999999998</v>
      </c>
      <c r="E90" s="119">
        <v>44933</v>
      </c>
      <c r="F90" s="119">
        <v>44935</v>
      </c>
      <c r="G90" s="75">
        <f>D90</f>
        <v>323.39999999999998</v>
      </c>
      <c r="H90" s="121"/>
      <c r="I90" s="121">
        <f>D90</f>
        <v>323.39999999999998</v>
      </c>
      <c r="J90" s="126"/>
      <c r="K90" s="126"/>
      <c r="L90" s="174"/>
      <c r="M90" s="182">
        <f>D90</f>
        <v>323.39999999999998</v>
      </c>
      <c r="N90" s="104"/>
      <c r="O90" s="191"/>
      <c r="P90" s="209">
        <f>SUM(M90:O90)</f>
        <v>323.39999999999998</v>
      </c>
      <c r="Q90" s="200"/>
      <c r="R90" s="123"/>
      <c r="S90" s="193"/>
      <c r="T90" s="211">
        <f>Q90</f>
        <v>0</v>
      </c>
      <c r="U90" s="203"/>
      <c r="V90" s="123"/>
      <c r="W90" s="193"/>
      <c r="X90" s="211"/>
      <c r="Y90" s="203"/>
      <c r="Z90" s="123"/>
      <c r="AA90" s="193"/>
      <c r="AB90" s="212"/>
      <c r="AC90" s="211">
        <f t="shared" ref="AC90:AC99" si="16">SUM(AB90,X90,T90,P90)</f>
        <v>323.39999999999998</v>
      </c>
      <c r="AD90" s="203"/>
      <c r="AE90" s="123"/>
      <c r="AF90" s="193"/>
      <c r="AG90" s="212"/>
      <c r="AH90" s="203"/>
      <c r="AI90" s="123"/>
      <c r="AJ90" s="222"/>
      <c r="AK90" s="227"/>
      <c r="AL90" s="123"/>
      <c r="AM90" s="222"/>
      <c r="AN90" s="248"/>
      <c r="AO90" s="227"/>
      <c r="AP90" s="224"/>
    </row>
    <row r="91" spans="1:42" s="124" customFormat="1">
      <c r="A91" s="161">
        <f t="shared" ref="A91:A99" si="17">A90+1</f>
        <v>72</v>
      </c>
      <c r="B91" s="120" t="s">
        <v>72</v>
      </c>
      <c r="C91" s="92" t="s">
        <v>19</v>
      </c>
      <c r="D91" s="75">
        <v>293</v>
      </c>
      <c r="E91" s="119">
        <v>44933</v>
      </c>
      <c r="F91" s="119">
        <v>44935</v>
      </c>
      <c r="G91" s="75">
        <f>D91</f>
        <v>293</v>
      </c>
      <c r="H91" s="121"/>
      <c r="I91" s="121">
        <f t="shared" ref="I91:I99" si="18">D91</f>
        <v>293</v>
      </c>
      <c r="J91" s="126"/>
      <c r="K91" s="104"/>
      <c r="L91" s="173"/>
      <c r="M91" s="182">
        <f>D91</f>
        <v>293</v>
      </c>
      <c r="N91" s="123"/>
      <c r="O91" s="193"/>
      <c r="P91" s="209">
        <f>SUM(M91:O91)</f>
        <v>293</v>
      </c>
      <c r="Q91" s="203"/>
      <c r="R91" s="123"/>
      <c r="S91" s="193"/>
      <c r="T91" s="212"/>
      <c r="U91" s="203"/>
      <c r="V91" s="123"/>
      <c r="X91" s="212"/>
      <c r="Y91" s="203"/>
      <c r="Z91" s="123"/>
      <c r="AA91" s="193"/>
      <c r="AB91" s="212"/>
      <c r="AC91" s="211">
        <f t="shared" si="16"/>
        <v>293</v>
      </c>
      <c r="AD91" s="203"/>
      <c r="AE91" s="123"/>
      <c r="AF91" s="193"/>
      <c r="AG91" s="212"/>
      <c r="AH91" s="203"/>
      <c r="AI91" s="123"/>
      <c r="AJ91" s="222"/>
      <c r="AK91" s="227"/>
      <c r="AL91" s="123"/>
      <c r="AM91" s="222"/>
      <c r="AN91" s="248"/>
      <c r="AO91" s="227"/>
      <c r="AP91" s="224"/>
    </row>
    <row r="92" spans="1:42" s="124" customFormat="1">
      <c r="A92" s="161">
        <f t="shared" si="17"/>
        <v>73</v>
      </c>
      <c r="B92" s="125" t="s">
        <v>73</v>
      </c>
      <c r="C92" s="48" t="s">
        <v>23</v>
      </c>
      <c r="D92" s="75">
        <v>11</v>
      </c>
      <c r="E92" s="119">
        <v>45023</v>
      </c>
      <c r="F92" s="119">
        <v>45071</v>
      </c>
      <c r="G92" s="102"/>
      <c r="H92" s="121">
        <f>D92</f>
        <v>11</v>
      </c>
      <c r="I92" s="121">
        <f t="shared" si="18"/>
        <v>11</v>
      </c>
      <c r="J92" s="126"/>
      <c r="K92" s="104"/>
      <c r="L92" s="173"/>
      <c r="M92" s="182"/>
      <c r="N92" s="123"/>
      <c r="O92" s="193"/>
      <c r="P92" s="212"/>
      <c r="Q92" s="203">
        <v>5</v>
      </c>
      <c r="R92" s="123">
        <v>6</v>
      </c>
      <c r="S92" s="193"/>
      <c r="T92" s="211">
        <f>SUM(Q92:S92)</f>
        <v>11</v>
      </c>
      <c r="U92" s="203"/>
      <c r="V92" s="123"/>
      <c r="W92" s="193"/>
      <c r="X92" s="211"/>
      <c r="Y92" s="203"/>
      <c r="Z92" s="123"/>
      <c r="AA92" s="193"/>
      <c r="AB92" s="212"/>
      <c r="AC92" s="211">
        <f t="shared" si="16"/>
        <v>11</v>
      </c>
      <c r="AD92" s="203"/>
      <c r="AE92" s="123"/>
      <c r="AF92" s="193"/>
      <c r="AG92" s="212"/>
      <c r="AH92" s="203"/>
      <c r="AI92" s="123"/>
      <c r="AJ92" s="222"/>
      <c r="AK92" s="227"/>
      <c r="AL92" s="123"/>
      <c r="AM92" s="222"/>
      <c r="AN92" s="248"/>
      <c r="AO92" s="227"/>
      <c r="AP92" s="224"/>
    </row>
    <row r="93" spans="1:42" s="118" customFormat="1">
      <c r="A93" s="161">
        <f t="shared" si="17"/>
        <v>74</v>
      </c>
      <c r="B93" s="113" t="s">
        <v>59</v>
      </c>
      <c r="C93" s="114" t="s">
        <v>60</v>
      </c>
      <c r="D93" s="75">
        <v>169</v>
      </c>
      <c r="E93" s="119">
        <v>45056</v>
      </c>
      <c r="F93" s="119">
        <v>45082</v>
      </c>
      <c r="G93" s="102"/>
      <c r="H93" s="121">
        <f t="shared" ref="H93:H99" si="19">D93</f>
        <v>169</v>
      </c>
      <c r="I93" s="121">
        <f t="shared" si="18"/>
        <v>169</v>
      </c>
      <c r="J93" s="128"/>
      <c r="K93" s="104"/>
      <c r="L93" s="173"/>
      <c r="M93" s="182"/>
      <c r="N93" s="115"/>
      <c r="O93" s="192"/>
      <c r="P93" s="212"/>
      <c r="Q93" s="202"/>
      <c r="R93" s="115">
        <v>130</v>
      </c>
      <c r="S93" s="192">
        <v>39</v>
      </c>
      <c r="T93" s="211">
        <f>SUM(Q93:S93)</f>
        <v>169</v>
      </c>
      <c r="U93" s="202"/>
      <c r="V93" s="115"/>
      <c r="W93" s="192"/>
      <c r="X93" s="211"/>
      <c r="Y93" s="202"/>
      <c r="Z93" s="115"/>
      <c r="AA93" s="192"/>
      <c r="AB93" s="212"/>
      <c r="AC93" s="211">
        <f t="shared" si="16"/>
        <v>169</v>
      </c>
      <c r="AD93" s="202"/>
      <c r="AE93" s="115"/>
      <c r="AF93" s="192"/>
      <c r="AG93" s="212"/>
      <c r="AH93" s="202"/>
      <c r="AI93" s="115"/>
      <c r="AJ93" s="221"/>
      <c r="AK93" s="227"/>
      <c r="AL93" s="115"/>
      <c r="AM93" s="221"/>
      <c r="AN93" s="247"/>
      <c r="AO93" s="227"/>
      <c r="AP93" s="224"/>
    </row>
    <row r="94" spans="1:42" s="124" customFormat="1">
      <c r="A94" s="161">
        <f t="shared" si="17"/>
        <v>75</v>
      </c>
      <c r="B94" s="120" t="s">
        <v>61</v>
      </c>
      <c r="C94" s="92" t="s">
        <v>60</v>
      </c>
      <c r="D94" s="75">
        <v>26</v>
      </c>
      <c r="E94" s="119">
        <v>45057</v>
      </c>
      <c r="F94" s="119">
        <v>45084</v>
      </c>
      <c r="G94" s="102"/>
      <c r="H94" s="121">
        <f t="shared" si="19"/>
        <v>26</v>
      </c>
      <c r="I94" s="121">
        <f t="shared" si="18"/>
        <v>26</v>
      </c>
      <c r="J94" s="126"/>
      <c r="K94" s="104"/>
      <c r="L94" s="173"/>
      <c r="M94" s="182"/>
      <c r="N94" s="123"/>
      <c r="O94" s="193"/>
      <c r="P94" s="212"/>
      <c r="Q94" s="203"/>
      <c r="R94" s="123">
        <v>18</v>
      </c>
      <c r="S94" s="193">
        <v>8</v>
      </c>
      <c r="T94" s="211">
        <f>SUM(Q94:S94)</f>
        <v>26</v>
      </c>
      <c r="U94" s="203"/>
      <c r="V94" s="123"/>
      <c r="W94" s="193"/>
      <c r="X94" s="211"/>
      <c r="Y94" s="203"/>
      <c r="Z94" s="123"/>
      <c r="AA94" s="193"/>
      <c r="AB94" s="212"/>
      <c r="AC94" s="211">
        <f t="shared" si="16"/>
        <v>26</v>
      </c>
      <c r="AD94" s="203"/>
      <c r="AE94" s="123"/>
      <c r="AF94" s="193"/>
      <c r="AG94" s="212"/>
      <c r="AH94" s="203"/>
      <c r="AI94" s="123"/>
      <c r="AJ94" s="222"/>
      <c r="AK94" s="227"/>
      <c r="AL94" s="123"/>
      <c r="AM94" s="222"/>
      <c r="AN94" s="248"/>
      <c r="AO94" s="227"/>
      <c r="AP94" s="224"/>
    </row>
    <row r="95" spans="1:42" s="118" customFormat="1">
      <c r="A95" s="161">
        <f t="shared" si="17"/>
        <v>76</v>
      </c>
      <c r="B95" s="113" t="s">
        <v>65</v>
      </c>
      <c r="C95" s="90" t="s">
        <v>18</v>
      </c>
      <c r="D95" s="75">
        <v>70.599999999999994</v>
      </c>
      <c r="E95" s="119">
        <v>45097</v>
      </c>
      <c r="F95" s="119">
        <v>45097</v>
      </c>
      <c r="G95" s="102"/>
      <c r="H95" s="121">
        <f t="shared" si="19"/>
        <v>70.599999999999994</v>
      </c>
      <c r="I95" s="121">
        <f t="shared" si="18"/>
        <v>70.599999999999994</v>
      </c>
      <c r="J95" s="128"/>
      <c r="K95" s="104"/>
      <c r="L95" s="173"/>
      <c r="M95" s="182"/>
      <c r="N95" s="115"/>
      <c r="O95" s="192"/>
      <c r="P95" s="212"/>
      <c r="Q95" s="202"/>
      <c r="R95" s="115"/>
      <c r="S95" s="192">
        <f>D95</f>
        <v>70.599999999999994</v>
      </c>
      <c r="T95" s="211">
        <f t="shared" ref="T95" si="20">SUM(Q95:S95)</f>
        <v>70.599999999999994</v>
      </c>
      <c r="U95" s="202"/>
      <c r="V95" s="115"/>
      <c r="W95" s="192"/>
      <c r="X95" s="211"/>
      <c r="Y95" s="202"/>
      <c r="Z95" s="115"/>
      <c r="AA95" s="192"/>
      <c r="AB95" s="212"/>
      <c r="AC95" s="211">
        <f t="shared" ref="AC95" si="21">SUM(AB95,X95,T95,P95)</f>
        <v>70.599999999999994</v>
      </c>
      <c r="AD95" s="202"/>
      <c r="AE95" s="115"/>
      <c r="AF95" s="192"/>
      <c r="AG95" s="212"/>
      <c r="AH95" s="202"/>
      <c r="AI95" s="115"/>
      <c r="AJ95" s="221"/>
      <c r="AK95" s="227"/>
      <c r="AL95" s="115"/>
      <c r="AM95" s="221"/>
      <c r="AN95" s="247"/>
      <c r="AO95" s="227"/>
      <c r="AP95" s="224"/>
    </row>
    <row r="96" spans="1:42" s="124" customFormat="1">
      <c r="A96" s="161">
        <f t="shared" si="17"/>
        <v>77</v>
      </c>
      <c r="B96" s="120" t="s">
        <v>74</v>
      </c>
      <c r="C96" s="92" t="s">
        <v>17</v>
      </c>
      <c r="D96" s="75">
        <v>284</v>
      </c>
      <c r="E96" s="119">
        <v>45097</v>
      </c>
      <c r="F96" s="119">
        <v>45102</v>
      </c>
      <c r="G96" s="102"/>
      <c r="H96" s="121">
        <f t="shared" si="19"/>
        <v>284</v>
      </c>
      <c r="I96" s="121">
        <f t="shared" si="18"/>
        <v>284</v>
      </c>
      <c r="J96" s="126"/>
      <c r="K96" s="104"/>
      <c r="L96" s="173"/>
      <c r="M96" s="182"/>
      <c r="N96" s="123"/>
      <c r="O96" s="193"/>
      <c r="P96" s="212"/>
      <c r="Q96" s="203"/>
      <c r="R96" s="123"/>
      <c r="S96" s="193">
        <f>D96</f>
        <v>284</v>
      </c>
      <c r="T96" s="211">
        <f>SUM(Q96:S96)</f>
        <v>284</v>
      </c>
      <c r="U96" s="203"/>
      <c r="V96" s="123"/>
      <c r="W96" s="193"/>
      <c r="X96" s="211"/>
      <c r="Y96" s="203"/>
      <c r="Z96" s="123"/>
      <c r="AA96" s="193"/>
      <c r="AB96" s="212"/>
      <c r="AC96" s="211">
        <f t="shared" si="16"/>
        <v>284</v>
      </c>
      <c r="AD96" s="203"/>
      <c r="AE96" s="123"/>
      <c r="AF96" s="193"/>
      <c r="AG96" s="212"/>
      <c r="AH96" s="203"/>
      <c r="AI96" s="123"/>
      <c r="AJ96" s="222"/>
      <c r="AK96" s="227"/>
      <c r="AL96" s="123"/>
      <c r="AM96" s="222"/>
      <c r="AN96" s="248"/>
      <c r="AO96" s="227"/>
      <c r="AP96" s="224"/>
    </row>
    <row r="97" spans="1:42" s="118" customFormat="1">
      <c r="A97" s="161">
        <f t="shared" si="17"/>
        <v>78</v>
      </c>
      <c r="B97" s="113" t="s">
        <v>75</v>
      </c>
      <c r="C97" s="114" t="s">
        <v>23</v>
      </c>
      <c r="D97" s="75">
        <v>2</v>
      </c>
      <c r="E97" s="119">
        <v>45092</v>
      </c>
      <c r="F97" s="119">
        <v>45107</v>
      </c>
      <c r="G97" s="102"/>
      <c r="H97" s="121">
        <f t="shared" si="19"/>
        <v>2</v>
      </c>
      <c r="I97" s="121">
        <f t="shared" si="18"/>
        <v>2</v>
      </c>
      <c r="J97" s="128"/>
      <c r="K97" s="104"/>
      <c r="L97" s="173"/>
      <c r="M97" s="182"/>
      <c r="N97" s="115"/>
      <c r="O97" s="192"/>
      <c r="P97" s="212"/>
      <c r="Q97" s="202"/>
      <c r="R97" s="115"/>
      <c r="S97" s="192">
        <f>D97</f>
        <v>2</v>
      </c>
      <c r="T97" s="211">
        <f t="shared" ref="T97:T135" si="22">SUM(Q97:S97)</f>
        <v>2</v>
      </c>
      <c r="U97" s="202"/>
      <c r="V97" s="115"/>
      <c r="W97" s="192"/>
      <c r="X97" s="211"/>
      <c r="Y97" s="202"/>
      <c r="Z97" s="115"/>
      <c r="AA97" s="192"/>
      <c r="AB97" s="212"/>
      <c r="AC97" s="211">
        <f t="shared" si="16"/>
        <v>2</v>
      </c>
      <c r="AD97" s="202"/>
      <c r="AE97" s="115"/>
      <c r="AF97" s="192"/>
      <c r="AG97" s="212"/>
      <c r="AH97" s="202"/>
      <c r="AI97" s="115"/>
      <c r="AJ97" s="221"/>
      <c r="AK97" s="227"/>
      <c r="AL97" s="115"/>
      <c r="AM97" s="221"/>
      <c r="AN97" s="247"/>
      <c r="AO97" s="227"/>
      <c r="AP97" s="224"/>
    </row>
    <row r="98" spans="1:42" s="124" customFormat="1">
      <c r="A98" s="161">
        <f t="shared" si="17"/>
        <v>79</v>
      </c>
      <c r="B98" s="120" t="s">
        <v>77</v>
      </c>
      <c r="C98" s="48" t="s">
        <v>25</v>
      </c>
      <c r="D98" s="121">
        <v>36</v>
      </c>
      <c r="E98" s="119">
        <v>45119</v>
      </c>
      <c r="F98" s="119">
        <v>45158</v>
      </c>
      <c r="G98" s="102"/>
      <c r="H98" s="121">
        <f t="shared" si="19"/>
        <v>36</v>
      </c>
      <c r="I98" s="121">
        <f t="shared" si="18"/>
        <v>36</v>
      </c>
      <c r="J98" s="126"/>
      <c r="K98" s="104"/>
      <c r="L98" s="173"/>
      <c r="M98" s="182"/>
      <c r="N98" s="123"/>
      <c r="O98" s="193"/>
      <c r="P98" s="212"/>
      <c r="Q98" s="203"/>
      <c r="R98" s="123"/>
      <c r="S98" s="193"/>
      <c r="T98" s="211"/>
      <c r="U98" s="203">
        <v>18</v>
      </c>
      <c r="V98" s="123">
        <v>18</v>
      </c>
      <c r="W98" s="193"/>
      <c r="X98" s="211">
        <f>SUM(U98:W98)</f>
        <v>36</v>
      </c>
      <c r="Y98" s="203"/>
      <c r="Z98" s="123"/>
      <c r="AA98" s="193"/>
      <c r="AB98" s="212"/>
      <c r="AC98" s="211">
        <f t="shared" si="16"/>
        <v>36</v>
      </c>
      <c r="AD98" s="203"/>
      <c r="AE98" s="123"/>
      <c r="AF98" s="193"/>
      <c r="AG98" s="212"/>
      <c r="AH98" s="203"/>
      <c r="AI98" s="123"/>
      <c r="AJ98" s="222"/>
      <c r="AK98" s="227"/>
      <c r="AL98" s="123"/>
      <c r="AM98" s="222"/>
      <c r="AN98" s="248"/>
      <c r="AO98" s="227"/>
      <c r="AP98" s="224"/>
    </row>
    <row r="99" spans="1:42" s="124" customFormat="1">
      <c r="A99" s="161">
        <f t="shared" si="17"/>
        <v>80</v>
      </c>
      <c r="B99" s="113" t="s">
        <v>27</v>
      </c>
      <c r="C99" s="92" t="s">
        <v>7</v>
      </c>
      <c r="D99" s="121">
        <v>100</v>
      </c>
      <c r="E99" s="119">
        <v>45119</v>
      </c>
      <c r="F99" s="119">
        <v>45169</v>
      </c>
      <c r="G99" s="102"/>
      <c r="H99" s="121">
        <f t="shared" si="19"/>
        <v>100</v>
      </c>
      <c r="I99" s="121">
        <f t="shared" si="18"/>
        <v>100</v>
      </c>
      <c r="J99" s="126"/>
      <c r="K99" s="104"/>
      <c r="L99" s="173"/>
      <c r="M99" s="182"/>
      <c r="N99" s="123"/>
      <c r="O99" s="193"/>
      <c r="P99" s="212"/>
      <c r="Q99" s="203"/>
      <c r="R99" s="123"/>
      <c r="S99" s="193"/>
      <c r="T99" s="211"/>
      <c r="U99" s="203">
        <v>40</v>
      </c>
      <c r="V99" s="123">
        <v>60</v>
      </c>
      <c r="W99" s="193"/>
      <c r="X99" s="211">
        <f>SUM(U99:W99)</f>
        <v>100</v>
      </c>
      <c r="Y99" s="203"/>
      <c r="Z99" s="123"/>
      <c r="AA99" s="193"/>
      <c r="AB99" s="212"/>
      <c r="AC99" s="211">
        <f t="shared" si="16"/>
        <v>100</v>
      </c>
      <c r="AD99" s="203"/>
      <c r="AE99" s="123"/>
      <c r="AF99" s="193"/>
      <c r="AG99" s="212"/>
      <c r="AH99" s="203"/>
      <c r="AI99" s="123"/>
      <c r="AJ99" s="222"/>
      <c r="AK99" s="227"/>
      <c r="AL99" s="123"/>
      <c r="AM99" s="222"/>
      <c r="AN99" s="248"/>
      <c r="AO99" s="227"/>
      <c r="AP99" s="224"/>
    </row>
    <row r="100" spans="1:42" s="112" customFormat="1" ht="14.4">
      <c r="A100" s="161"/>
      <c r="B100" s="110" t="s">
        <v>78</v>
      </c>
      <c r="C100" s="60" t="s">
        <v>7</v>
      </c>
      <c r="D100" s="56" t="s">
        <v>43</v>
      </c>
      <c r="E100" s="57">
        <f>MIN((E101:E140))</f>
        <v>44930</v>
      </c>
      <c r="F100" s="57">
        <f xml:space="preserve"> MAX(F101:F140)</f>
        <v>45412</v>
      </c>
      <c r="G100" s="58">
        <v>7.0000000000000007E-2</v>
      </c>
      <c r="H100" s="58">
        <v>0.93</v>
      </c>
      <c r="I100" s="80"/>
      <c r="J100" s="129"/>
      <c r="K100" s="116"/>
      <c r="L100" s="136"/>
      <c r="M100" s="184"/>
      <c r="N100" s="117"/>
      <c r="O100" s="175"/>
      <c r="P100" s="212"/>
      <c r="Q100" s="204"/>
      <c r="R100" s="117"/>
      <c r="S100" s="175"/>
      <c r="T100" s="211"/>
      <c r="U100" s="204"/>
      <c r="V100" s="117"/>
      <c r="W100" s="175"/>
      <c r="X100" s="211"/>
      <c r="Y100" s="204"/>
      <c r="Z100" s="117"/>
      <c r="AA100" s="175"/>
      <c r="AB100" s="212"/>
      <c r="AC100" s="211"/>
      <c r="AD100" s="204"/>
      <c r="AE100" s="117"/>
      <c r="AF100" s="175"/>
      <c r="AG100" s="212"/>
      <c r="AH100" s="204"/>
      <c r="AI100" s="117"/>
      <c r="AJ100" s="111"/>
      <c r="AK100" s="227"/>
      <c r="AL100" s="117"/>
      <c r="AM100" s="111"/>
      <c r="AN100" s="246"/>
      <c r="AO100" s="227"/>
      <c r="AP100" s="224"/>
    </row>
    <row r="101" spans="1:42" s="124" customFormat="1">
      <c r="A101" s="161">
        <v>81</v>
      </c>
      <c r="B101" s="120" t="s">
        <v>79</v>
      </c>
      <c r="C101" s="92" t="s">
        <v>19</v>
      </c>
      <c r="D101" s="48">
        <v>6934</v>
      </c>
      <c r="E101" s="122">
        <v>44930</v>
      </c>
      <c r="F101" s="122">
        <v>44946</v>
      </c>
      <c r="G101" s="121">
        <f>D101</f>
        <v>6934</v>
      </c>
      <c r="H101" s="121"/>
      <c r="I101" s="121">
        <f>D101</f>
        <v>6934</v>
      </c>
      <c r="J101" s="126"/>
      <c r="K101" s="104"/>
      <c r="L101" s="173"/>
      <c r="M101" s="182">
        <f>D101</f>
        <v>6934</v>
      </c>
      <c r="N101" s="123"/>
      <c r="O101" s="193"/>
      <c r="P101" s="211">
        <f>SUM(M101:O101)</f>
        <v>6934</v>
      </c>
      <c r="Q101" s="203"/>
      <c r="R101" s="123"/>
      <c r="S101" s="193"/>
      <c r="T101" s="211"/>
      <c r="U101" s="203"/>
      <c r="V101" s="123"/>
      <c r="W101" s="193"/>
      <c r="X101" s="211"/>
      <c r="Y101" s="203"/>
      <c r="Z101" s="123"/>
      <c r="AA101" s="193"/>
      <c r="AB101" s="212"/>
      <c r="AC101" s="211">
        <f t="shared" ref="AC101:AC104" si="23">SUM(AB101,X101,T101,P101)</f>
        <v>6934</v>
      </c>
      <c r="AD101" s="203"/>
      <c r="AE101" s="123"/>
      <c r="AF101" s="193"/>
      <c r="AG101" s="212"/>
      <c r="AH101" s="203"/>
      <c r="AI101" s="123"/>
      <c r="AJ101" s="222"/>
      <c r="AK101" s="227"/>
      <c r="AL101" s="123"/>
      <c r="AM101" s="222"/>
      <c r="AN101" s="248"/>
      <c r="AO101" s="227"/>
      <c r="AP101" s="224"/>
    </row>
    <row r="102" spans="1:42" s="124" customFormat="1">
      <c r="A102" s="161">
        <v>82</v>
      </c>
      <c r="B102" s="120" t="s">
        <v>72</v>
      </c>
      <c r="C102" s="92" t="s">
        <v>19</v>
      </c>
      <c r="D102" s="48">
        <v>16491</v>
      </c>
      <c r="E102" s="122">
        <v>44946</v>
      </c>
      <c r="F102" s="122">
        <v>44969</v>
      </c>
      <c r="G102" s="121">
        <f>D102</f>
        <v>16491</v>
      </c>
      <c r="H102" s="121"/>
      <c r="I102" s="121">
        <f t="shared" ref="I102:I140" si="24">D102</f>
        <v>16491</v>
      </c>
      <c r="J102" s="126"/>
      <c r="K102" s="104"/>
      <c r="L102" s="173"/>
      <c r="M102" s="182">
        <f>D102/2</f>
        <v>8245.5</v>
      </c>
      <c r="N102" s="123">
        <f>M102</f>
        <v>8245.5</v>
      </c>
      <c r="O102" s="193"/>
      <c r="P102" s="211">
        <f t="shared" ref="P102" si="25">SUM(M102:O102)</f>
        <v>16491</v>
      </c>
      <c r="Q102" s="203"/>
      <c r="R102" s="123"/>
      <c r="S102" s="193"/>
      <c r="T102" s="211"/>
      <c r="U102" s="203"/>
      <c r="V102" s="123"/>
      <c r="W102" s="193"/>
      <c r="X102" s="211"/>
      <c r="Y102" s="203"/>
      <c r="Z102" s="123"/>
      <c r="AA102" s="193"/>
      <c r="AB102" s="212"/>
      <c r="AC102" s="211">
        <f t="shared" si="23"/>
        <v>16491</v>
      </c>
      <c r="AD102" s="203"/>
      <c r="AE102" s="123"/>
      <c r="AF102" s="193"/>
      <c r="AG102" s="212"/>
      <c r="AH102" s="203"/>
      <c r="AI102" s="123"/>
      <c r="AJ102" s="222"/>
      <c r="AK102" s="227"/>
      <c r="AL102" s="123"/>
      <c r="AM102" s="222"/>
      <c r="AN102" s="248"/>
      <c r="AO102" s="227"/>
      <c r="AP102" s="224"/>
    </row>
    <row r="103" spans="1:42" s="124" customFormat="1">
      <c r="A103" s="161">
        <f t="shared" ref="A103:A140" si="26">A102+1</f>
        <v>83</v>
      </c>
      <c r="B103" s="125" t="s">
        <v>29</v>
      </c>
      <c r="C103" s="92" t="s">
        <v>19</v>
      </c>
      <c r="D103" s="121">
        <f>8.3+3.55+8.2+17.34+5.19+10.25+11.46+9.77+6.64+20.28+200+28+10.77+10.4+84+238+15.88+13.88+6.91+109.1+31.4+36.6+31.4+2.05+395+0.64+40.2+26.07+10+145+244+242+677.9+33+247.5+10+16.7+5.32+32.88+8.44+4.9+196+195+440+1.7+2.6+20.4+6.8+1.71+18.88+12.15+0.36+4.68+4.48+2.56+11.2</f>
        <v>3977.44</v>
      </c>
      <c r="E103" s="122">
        <v>44946</v>
      </c>
      <c r="F103" s="122">
        <v>45015</v>
      </c>
      <c r="G103" s="121">
        <v>2784.2</v>
      </c>
      <c r="H103" s="121"/>
      <c r="I103" s="121">
        <f t="shared" si="24"/>
        <v>3977.44</v>
      </c>
      <c r="J103" s="126"/>
      <c r="K103" s="97"/>
      <c r="L103" s="173"/>
      <c r="M103" s="181">
        <v>2784.2</v>
      </c>
      <c r="N103" s="97"/>
      <c r="O103" s="190">
        <v>1193.24</v>
      </c>
      <c r="P103" s="211">
        <f>SUM(M103:O103)</f>
        <v>3977.4399999999996</v>
      </c>
      <c r="Q103" s="199"/>
      <c r="R103" s="97"/>
      <c r="S103" s="193"/>
      <c r="T103" s="211"/>
      <c r="U103" s="203"/>
      <c r="V103" s="123"/>
      <c r="W103" s="193"/>
      <c r="X103" s="211"/>
      <c r="Y103" s="203"/>
      <c r="Z103" s="123"/>
      <c r="AA103" s="193"/>
      <c r="AB103" s="212"/>
      <c r="AC103" s="211">
        <f>SUM(AB103,X103,T103,P103)</f>
        <v>3977.4399999999996</v>
      </c>
      <c r="AD103" s="203"/>
      <c r="AE103" s="123"/>
      <c r="AF103" s="193"/>
      <c r="AG103" s="212"/>
      <c r="AH103" s="203"/>
      <c r="AI103" s="123"/>
      <c r="AJ103" s="222"/>
      <c r="AK103" s="227"/>
      <c r="AL103" s="123"/>
      <c r="AM103" s="222"/>
      <c r="AN103" s="248"/>
      <c r="AO103" s="227"/>
      <c r="AP103" s="224"/>
    </row>
    <row r="104" spans="1:42" s="124" customFormat="1">
      <c r="A104" s="161">
        <f t="shared" si="26"/>
        <v>84</v>
      </c>
      <c r="B104" s="125" t="s">
        <v>80</v>
      </c>
      <c r="C104" s="92" t="s">
        <v>19</v>
      </c>
      <c r="D104" s="75">
        <v>93.84</v>
      </c>
      <c r="E104" s="122">
        <v>44946</v>
      </c>
      <c r="F104" s="122">
        <v>45066</v>
      </c>
      <c r="G104" s="121">
        <v>34.89</v>
      </c>
      <c r="H104" s="121">
        <f>D104-G104</f>
        <v>58.95</v>
      </c>
      <c r="I104" s="121">
        <f t="shared" si="24"/>
        <v>93.84</v>
      </c>
      <c r="J104" s="126"/>
      <c r="K104" s="97"/>
      <c r="L104" s="173"/>
      <c r="M104" s="181">
        <v>10.65</v>
      </c>
      <c r="N104" s="97">
        <v>48.87</v>
      </c>
      <c r="O104" s="190">
        <v>23.74</v>
      </c>
      <c r="P104" s="211">
        <f>SUM(M104:O104)</f>
        <v>83.259999999999991</v>
      </c>
      <c r="Q104" s="199">
        <v>1.3</v>
      </c>
      <c r="R104" s="97">
        <v>8.66</v>
      </c>
      <c r="S104" s="193"/>
      <c r="T104" s="211">
        <f>SUM(Q104:S104)</f>
        <v>9.9600000000000009</v>
      </c>
      <c r="U104" s="203"/>
      <c r="V104" s="123"/>
      <c r="W104" s="193"/>
      <c r="X104" s="211"/>
      <c r="Y104" s="203"/>
      <c r="Z104" s="123"/>
      <c r="AA104" s="193"/>
      <c r="AB104" s="212"/>
      <c r="AC104" s="211">
        <f t="shared" si="23"/>
        <v>93.22</v>
      </c>
      <c r="AD104" s="203"/>
      <c r="AE104" s="123"/>
      <c r="AF104" s="193"/>
      <c r="AG104" s="212"/>
      <c r="AH104" s="203"/>
      <c r="AI104" s="123"/>
      <c r="AJ104" s="222"/>
      <c r="AK104" s="227"/>
      <c r="AL104" s="123"/>
      <c r="AM104" s="222"/>
      <c r="AN104" s="248"/>
      <c r="AO104" s="227"/>
      <c r="AP104" s="224"/>
    </row>
    <row r="105" spans="1:42" s="124" customFormat="1">
      <c r="A105" s="161">
        <f t="shared" si="26"/>
        <v>85</v>
      </c>
      <c r="B105" s="127" t="s">
        <v>81</v>
      </c>
      <c r="C105" s="92" t="s">
        <v>632</v>
      </c>
      <c r="D105" s="121">
        <v>32918.720000000001</v>
      </c>
      <c r="E105" s="122">
        <v>44960</v>
      </c>
      <c r="F105" s="122">
        <v>45058</v>
      </c>
      <c r="G105" s="121">
        <v>14626.468000000001</v>
      </c>
      <c r="H105" s="121">
        <f>D105-G105</f>
        <v>18292.252</v>
      </c>
      <c r="I105" s="121">
        <f t="shared" si="24"/>
        <v>32918.720000000001</v>
      </c>
      <c r="J105" s="126"/>
      <c r="K105" s="97"/>
      <c r="L105" s="173"/>
      <c r="M105" s="181"/>
      <c r="N105" s="97"/>
      <c r="O105" s="190">
        <v>14626</v>
      </c>
      <c r="P105" s="211">
        <v>14626</v>
      </c>
      <c r="Q105" s="199">
        <v>10000</v>
      </c>
      <c r="R105" s="97">
        <v>8292.2520000000004</v>
      </c>
      <c r="S105" s="193"/>
      <c r="T105" s="211">
        <f>SUM(Q105:S105)</f>
        <v>18292.252</v>
      </c>
      <c r="U105" s="203"/>
      <c r="V105" s="123"/>
      <c r="W105" s="193"/>
      <c r="X105" s="211"/>
      <c r="Y105" s="203"/>
      <c r="Z105" s="123"/>
      <c r="AA105" s="193"/>
      <c r="AB105" s="212"/>
      <c r="AC105" s="211">
        <f t="shared" ref="AC105:AC121" si="27">SUM(AB105,X105,T105,P105)</f>
        <v>32918.252</v>
      </c>
      <c r="AD105" s="203"/>
      <c r="AE105" s="123"/>
      <c r="AF105" s="193"/>
      <c r="AG105" s="212"/>
      <c r="AH105" s="203"/>
      <c r="AI105" s="123"/>
      <c r="AJ105" s="222"/>
      <c r="AK105" s="227"/>
      <c r="AL105" s="123"/>
      <c r="AM105" s="222"/>
      <c r="AN105" s="248"/>
      <c r="AO105" s="227"/>
      <c r="AP105" s="224"/>
    </row>
    <row r="106" spans="1:42" s="124" customFormat="1">
      <c r="A106" s="161">
        <f t="shared" si="26"/>
        <v>86</v>
      </c>
      <c r="B106" s="127" t="s">
        <v>82</v>
      </c>
      <c r="C106" s="92" t="s">
        <v>19</v>
      </c>
      <c r="D106" s="121">
        <v>637.6</v>
      </c>
      <c r="E106" s="122">
        <v>44959</v>
      </c>
      <c r="F106" s="122">
        <v>45076</v>
      </c>
      <c r="G106" s="121">
        <v>190.66</v>
      </c>
      <c r="H106" s="121">
        <f>D106-G106</f>
        <v>446.94000000000005</v>
      </c>
      <c r="I106" s="121">
        <f t="shared" si="24"/>
        <v>637.6</v>
      </c>
      <c r="J106" s="126"/>
      <c r="K106" s="97"/>
      <c r="L106" s="173"/>
      <c r="M106" s="181"/>
      <c r="N106" s="97">
        <v>100</v>
      </c>
      <c r="O106" s="190">
        <v>90.66</v>
      </c>
      <c r="P106" s="211">
        <v>190.66</v>
      </c>
      <c r="Q106" s="199">
        <v>223.47</v>
      </c>
      <c r="R106" s="97">
        <v>223.47</v>
      </c>
      <c r="S106" s="193"/>
      <c r="T106" s="211">
        <f>446.94</f>
        <v>446.94</v>
      </c>
      <c r="U106" s="203"/>
      <c r="V106" s="123"/>
      <c r="W106" s="193"/>
      <c r="X106" s="211"/>
      <c r="Y106" s="203"/>
      <c r="Z106" s="123"/>
      <c r="AA106" s="193"/>
      <c r="AB106" s="212"/>
      <c r="AC106" s="211">
        <f t="shared" si="27"/>
        <v>637.6</v>
      </c>
      <c r="AD106" s="203"/>
      <c r="AE106" s="123"/>
      <c r="AF106" s="193"/>
      <c r="AG106" s="212"/>
      <c r="AH106" s="203"/>
      <c r="AI106" s="123"/>
      <c r="AJ106" s="222"/>
      <c r="AK106" s="227"/>
      <c r="AL106" s="123"/>
      <c r="AM106" s="222"/>
      <c r="AN106" s="248"/>
      <c r="AO106" s="227"/>
      <c r="AP106" s="224"/>
    </row>
    <row r="107" spans="1:42" s="124" customFormat="1">
      <c r="A107" s="161">
        <f t="shared" si="26"/>
        <v>87</v>
      </c>
      <c r="B107" s="127" t="s">
        <v>83</v>
      </c>
      <c r="C107" s="92" t="s">
        <v>19</v>
      </c>
      <c r="D107" s="121">
        <v>2611.59</v>
      </c>
      <c r="E107" s="122">
        <v>44989</v>
      </c>
      <c r="F107" s="122">
        <v>45107</v>
      </c>
      <c r="G107" s="121">
        <v>380</v>
      </c>
      <c r="H107" s="121">
        <f>D107-G107</f>
        <v>2231.59</v>
      </c>
      <c r="I107" s="121">
        <f t="shared" si="24"/>
        <v>2611.59</v>
      </c>
      <c r="J107" s="126"/>
      <c r="K107" s="97"/>
      <c r="L107" s="173"/>
      <c r="M107" s="181"/>
      <c r="N107" s="97"/>
      <c r="O107" s="190">
        <v>380</v>
      </c>
      <c r="P107" s="211">
        <v>380</v>
      </c>
      <c r="Q107" s="256">
        <v>743.8</v>
      </c>
      <c r="R107" s="256">
        <v>743.8</v>
      </c>
      <c r="S107" s="193">
        <v>743.8</v>
      </c>
      <c r="T107" s="211">
        <f>SUM(Q107:S107)</f>
        <v>2231.3999999999996</v>
      </c>
      <c r="U107" s="203"/>
      <c r="V107" s="123"/>
      <c r="W107" s="193"/>
      <c r="X107" s="211"/>
      <c r="Y107" s="203"/>
      <c r="Z107" s="123"/>
      <c r="AA107" s="193"/>
      <c r="AB107" s="212"/>
      <c r="AC107" s="211">
        <f t="shared" si="27"/>
        <v>2611.3999999999996</v>
      </c>
      <c r="AD107" s="203"/>
      <c r="AE107" s="123"/>
      <c r="AF107" s="193"/>
      <c r="AG107" s="212"/>
      <c r="AH107" s="203"/>
      <c r="AI107" s="123"/>
      <c r="AJ107" s="222"/>
      <c r="AK107" s="227"/>
      <c r="AL107" s="123"/>
      <c r="AM107" s="222"/>
      <c r="AN107" s="248"/>
      <c r="AO107" s="227"/>
      <c r="AP107" s="224"/>
    </row>
    <row r="108" spans="1:42" s="124" customFormat="1">
      <c r="A108" s="161">
        <f t="shared" si="26"/>
        <v>88</v>
      </c>
      <c r="B108" s="258" t="s">
        <v>30</v>
      </c>
      <c r="C108" s="48" t="s">
        <v>26</v>
      </c>
      <c r="D108" s="48">
        <v>1</v>
      </c>
      <c r="E108" s="119">
        <v>45026</v>
      </c>
      <c r="F108" s="119">
        <v>45053</v>
      </c>
      <c r="G108" s="121"/>
      <c r="H108" s="121">
        <f>D108</f>
        <v>1</v>
      </c>
      <c r="I108" s="121">
        <f t="shared" si="24"/>
        <v>1</v>
      </c>
      <c r="J108" s="126"/>
      <c r="K108" s="123"/>
      <c r="L108" s="175"/>
      <c r="M108" s="185"/>
      <c r="N108" s="254"/>
      <c r="O108" s="193"/>
      <c r="P108" s="212"/>
      <c r="Q108" s="203">
        <v>0.8</v>
      </c>
      <c r="R108" s="123">
        <v>0.2</v>
      </c>
      <c r="S108" s="193"/>
      <c r="T108" s="211">
        <f>D108</f>
        <v>1</v>
      </c>
      <c r="U108" s="203"/>
      <c r="V108" s="123"/>
      <c r="W108" s="193"/>
      <c r="X108" s="211"/>
      <c r="Y108" s="203"/>
      <c r="Z108" s="123"/>
      <c r="AA108" s="193"/>
      <c r="AB108" s="212"/>
      <c r="AC108" s="211">
        <f t="shared" si="27"/>
        <v>1</v>
      </c>
      <c r="AD108" s="203"/>
      <c r="AE108" s="123"/>
      <c r="AF108" s="193"/>
      <c r="AG108" s="212"/>
      <c r="AH108" s="203"/>
      <c r="AI108" s="123"/>
      <c r="AJ108" s="222"/>
      <c r="AK108" s="227"/>
      <c r="AL108" s="123"/>
      <c r="AM108" s="222"/>
      <c r="AN108" s="248"/>
      <c r="AO108" s="227"/>
      <c r="AP108" s="224"/>
    </row>
    <row r="109" spans="1:42" s="124" customFormat="1">
      <c r="A109" s="161">
        <f t="shared" si="26"/>
        <v>89</v>
      </c>
      <c r="B109" s="257" t="s">
        <v>59</v>
      </c>
      <c r="C109" s="92" t="s">
        <v>60</v>
      </c>
      <c r="D109" s="48">
        <v>141</v>
      </c>
      <c r="E109" s="119">
        <v>45026</v>
      </c>
      <c r="F109" s="119">
        <v>45053</v>
      </c>
      <c r="G109" s="121"/>
      <c r="H109" s="121">
        <f>D109</f>
        <v>141</v>
      </c>
      <c r="I109" s="121">
        <f t="shared" si="24"/>
        <v>141</v>
      </c>
      <c r="J109" s="126"/>
      <c r="K109" s="123"/>
      <c r="L109" s="175"/>
      <c r="M109" s="185"/>
      <c r="N109" s="254"/>
      <c r="O109" s="193"/>
      <c r="P109" s="212"/>
      <c r="Q109" s="203">
        <v>100</v>
      </c>
      <c r="R109" s="123">
        <v>41</v>
      </c>
      <c r="S109" s="193"/>
      <c r="T109" s="211">
        <f>D109</f>
        <v>141</v>
      </c>
      <c r="U109" s="203"/>
      <c r="V109" s="123"/>
      <c r="W109" s="193"/>
      <c r="X109" s="211"/>
      <c r="Y109" s="203"/>
      <c r="Z109" s="123"/>
      <c r="AA109" s="193"/>
      <c r="AB109" s="212"/>
      <c r="AC109" s="211">
        <f t="shared" si="27"/>
        <v>141</v>
      </c>
      <c r="AD109" s="203"/>
      <c r="AE109" s="123"/>
      <c r="AF109" s="193"/>
      <c r="AG109" s="212"/>
      <c r="AH109" s="203"/>
      <c r="AI109" s="123"/>
      <c r="AJ109" s="222"/>
      <c r="AK109" s="227"/>
      <c r="AL109" s="123"/>
      <c r="AM109" s="222"/>
      <c r="AN109" s="248"/>
      <c r="AO109" s="227"/>
      <c r="AP109" s="224"/>
    </row>
    <row r="110" spans="1:42" s="124" customFormat="1">
      <c r="A110" s="161">
        <f t="shared" si="26"/>
        <v>90</v>
      </c>
      <c r="B110" s="259" t="s">
        <v>31</v>
      </c>
      <c r="C110" s="48" t="s">
        <v>32</v>
      </c>
      <c r="D110" s="48">
        <v>18</v>
      </c>
      <c r="E110" s="119">
        <v>45036</v>
      </c>
      <c r="F110" s="119">
        <v>45056</v>
      </c>
      <c r="G110" s="121"/>
      <c r="H110" s="121">
        <f t="shared" ref="H110:H139" si="28">D110</f>
        <v>18</v>
      </c>
      <c r="I110" s="121">
        <f t="shared" si="24"/>
        <v>18</v>
      </c>
      <c r="J110" s="126"/>
      <c r="K110" s="97"/>
      <c r="L110" s="173"/>
      <c r="M110" s="181"/>
      <c r="N110" s="123"/>
      <c r="O110" s="193"/>
      <c r="P110" s="212"/>
      <c r="Q110" s="203">
        <v>10</v>
      </c>
      <c r="R110" s="123">
        <v>8</v>
      </c>
      <c r="S110" s="193"/>
      <c r="T110" s="211">
        <f>D110</f>
        <v>18</v>
      </c>
      <c r="U110" s="203"/>
      <c r="V110" s="123"/>
      <c r="W110" s="193"/>
      <c r="X110" s="211"/>
      <c r="Y110" s="203"/>
      <c r="Z110" s="123"/>
      <c r="AA110" s="193"/>
      <c r="AB110" s="212"/>
      <c r="AC110" s="211">
        <f t="shared" si="27"/>
        <v>18</v>
      </c>
      <c r="AD110" s="203"/>
      <c r="AE110" s="123"/>
      <c r="AF110" s="193"/>
      <c r="AG110" s="212"/>
      <c r="AH110" s="203"/>
      <c r="AI110" s="123"/>
      <c r="AJ110" s="222"/>
      <c r="AK110" s="227"/>
      <c r="AL110" s="123"/>
      <c r="AM110" s="222"/>
      <c r="AN110" s="248"/>
      <c r="AO110" s="227"/>
      <c r="AP110" s="224"/>
    </row>
    <row r="111" spans="1:42" s="124" customFormat="1">
      <c r="A111" s="161">
        <f t="shared" si="26"/>
        <v>91</v>
      </c>
      <c r="B111" s="257" t="s">
        <v>59</v>
      </c>
      <c r="C111" s="92" t="s">
        <v>60</v>
      </c>
      <c r="D111" s="48">
        <v>30</v>
      </c>
      <c r="E111" s="119">
        <v>45036</v>
      </c>
      <c r="F111" s="119">
        <v>45056</v>
      </c>
      <c r="G111" s="121"/>
      <c r="H111" s="121">
        <f t="shared" si="28"/>
        <v>30</v>
      </c>
      <c r="I111" s="121">
        <f t="shared" si="24"/>
        <v>30</v>
      </c>
      <c r="J111" s="126"/>
      <c r="K111" s="97"/>
      <c r="L111" s="173"/>
      <c r="M111" s="181"/>
      <c r="N111" s="123"/>
      <c r="O111" s="193"/>
      <c r="P111" s="212"/>
      <c r="Q111" s="203">
        <v>20</v>
      </c>
      <c r="R111" s="123">
        <v>10</v>
      </c>
      <c r="S111" s="193"/>
      <c r="T111" s="211">
        <f t="shared" ref="T111" si="29">D111</f>
        <v>30</v>
      </c>
      <c r="U111" s="203"/>
      <c r="V111" s="123"/>
      <c r="W111" s="193"/>
      <c r="X111" s="211"/>
      <c r="Y111" s="203"/>
      <c r="Z111" s="123"/>
      <c r="AA111" s="193"/>
      <c r="AB111" s="212"/>
      <c r="AC111" s="211">
        <f t="shared" si="27"/>
        <v>30</v>
      </c>
      <c r="AD111" s="203"/>
      <c r="AE111" s="123"/>
      <c r="AF111" s="193"/>
      <c r="AG111" s="212"/>
      <c r="AH111" s="203"/>
      <c r="AI111" s="123"/>
      <c r="AJ111" s="222"/>
      <c r="AK111" s="227"/>
      <c r="AL111" s="123"/>
      <c r="AM111" s="222"/>
      <c r="AN111" s="248"/>
      <c r="AO111" s="227"/>
      <c r="AP111" s="224"/>
    </row>
    <row r="112" spans="1:42" s="124" customFormat="1">
      <c r="A112" s="161">
        <f t="shared" si="26"/>
        <v>92</v>
      </c>
      <c r="B112" s="259" t="s">
        <v>33</v>
      </c>
      <c r="C112" s="48" t="s">
        <v>32</v>
      </c>
      <c r="D112" s="48">
        <f>16+8+2</f>
        <v>26</v>
      </c>
      <c r="E112" s="119">
        <v>45041</v>
      </c>
      <c r="F112" s="119">
        <v>45056</v>
      </c>
      <c r="G112" s="121"/>
      <c r="H112" s="121">
        <f t="shared" ref="H112:H128" si="30">D112</f>
        <v>26</v>
      </c>
      <c r="I112" s="121">
        <f t="shared" si="24"/>
        <v>26</v>
      </c>
      <c r="J112" s="126"/>
      <c r="K112" s="97"/>
      <c r="L112" s="173"/>
      <c r="M112" s="181"/>
      <c r="N112" s="123"/>
      <c r="O112" s="193"/>
      <c r="P112" s="212"/>
      <c r="Q112" s="203">
        <v>10</v>
      </c>
      <c r="R112" s="123">
        <v>16</v>
      </c>
      <c r="S112" s="193"/>
      <c r="T112" s="211">
        <f t="shared" ref="T112:T127" si="31">D112</f>
        <v>26</v>
      </c>
      <c r="U112" s="203"/>
      <c r="V112" s="123"/>
      <c r="W112" s="193"/>
      <c r="X112" s="211"/>
      <c r="Y112" s="203"/>
      <c r="Z112" s="123"/>
      <c r="AA112" s="193"/>
      <c r="AB112" s="212"/>
      <c r="AC112" s="211">
        <f t="shared" si="27"/>
        <v>26</v>
      </c>
      <c r="AD112" s="203"/>
      <c r="AE112" s="123"/>
      <c r="AF112" s="193"/>
      <c r="AG112" s="212"/>
      <c r="AH112" s="203"/>
      <c r="AI112" s="123"/>
      <c r="AJ112" s="222"/>
      <c r="AK112" s="227"/>
      <c r="AL112" s="123"/>
      <c r="AM112" s="222"/>
      <c r="AN112" s="248"/>
      <c r="AO112" s="227"/>
      <c r="AP112" s="224"/>
    </row>
    <row r="113" spans="1:42" s="124" customFormat="1">
      <c r="A113" s="161">
        <f t="shared" si="26"/>
        <v>93</v>
      </c>
      <c r="B113" s="257" t="s">
        <v>59</v>
      </c>
      <c r="C113" s="92" t="s">
        <v>60</v>
      </c>
      <c r="D113" s="48">
        <v>57</v>
      </c>
      <c r="E113" s="119">
        <v>45041</v>
      </c>
      <c r="F113" s="119">
        <v>45056</v>
      </c>
      <c r="G113" s="121"/>
      <c r="H113" s="121">
        <f t="shared" si="30"/>
        <v>57</v>
      </c>
      <c r="I113" s="121"/>
      <c r="J113" s="126"/>
      <c r="K113" s="97"/>
      <c r="L113" s="173"/>
      <c r="M113" s="181"/>
      <c r="N113" s="123"/>
      <c r="O113" s="193"/>
      <c r="P113" s="212"/>
      <c r="Q113" s="203">
        <v>17</v>
      </c>
      <c r="R113" s="123">
        <v>40</v>
      </c>
      <c r="S113" s="193"/>
      <c r="T113" s="211">
        <f t="shared" si="31"/>
        <v>57</v>
      </c>
      <c r="U113" s="203"/>
      <c r="V113" s="123"/>
      <c r="W113" s="193"/>
      <c r="X113" s="211"/>
      <c r="Y113" s="203"/>
      <c r="Z113" s="123"/>
      <c r="AA113" s="193"/>
      <c r="AB113" s="212"/>
      <c r="AC113" s="211">
        <f t="shared" si="27"/>
        <v>57</v>
      </c>
      <c r="AD113" s="203"/>
      <c r="AE113" s="123"/>
      <c r="AF113" s="193"/>
      <c r="AG113" s="212"/>
      <c r="AH113" s="203"/>
      <c r="AI113" s="123"/>
      <c r="AJ113" s="222"/>
      <c r="AK113" s="227"/>
      <c r="AL113" s="123"/>
      <c r="AM113" s="222"/>
      <c r="AN113" s="248"/>
      <c r="AO113" s="227"/>
      <c r="AP113" s="224"/>
    </row>
    <row r="114" spans="1:42" s="124" customFormat="1">
      <c r="A114" s="161">
        <f t="shared" si="26"/>
        <v>94</v>
      </c>
      <c r="B114" s="259" t="s">
        <v>34</v>
      </c>
      <c r="C114" s="48" t="s">
        <v>32</v>
      </c>
      <c r="D114" s="48">
        <f>10+35+21</f>
        <v>66</v>
      </c>
      <c r="E114" s="119">
        <v>45056</v>
      </c>
      <c r="F114" s="119">
        <v>45087</v>
      </c>
      <c r="G114" s="121"/>
      <c r="H114" s="121">
        <f t="shared" si="30"/>
        <v>66</v>
      </c>
      <c r="I114" s="121">
        <f t="shared" si="24"/>
        <v>66</v>
      </c>
      <c r="J114" s="126"/>
      <c r="K114" s="97"/>
      <c r="L114" s="173"/>
      <c r="M114" s="181"/>
      <c r="N114" s="123"/>
      <c r="O114" s="193"/>
      <c r="P114" s="212"/>
      <c r="Q114" s="203"/>
      <c r="R114" s="123">
        <v>33</v>
      </c>
      <c r="S114" s="193">
        <v>33</v>
      </c>
      <c r="T114" s="211">
        <f t="shared" si="31"/>
        <v>66</v>
      </c>
      <c r="U114" s="203"/>
      <c r="V114" s="123"/>
      <c r="W114" s="193"/>
      <c r="X114" s="211"/>
      <c r="Y114" s="203"/>
      <c r="Z114" s="123"/>
      <c r="AA114" s="193"/>
      <c r="AB114" s="212"/>
      <c r="AC114" s="211">
        <f t="shared" si="27"/>
        <v>66</v>
      </c>
      <c r="AD114" s="203"/>
      <c r="AE114" s="123"/>
      <c r="AF114" s="193"/>
      <c r="AG114" s="212"/>
      <c r="AH114" s="203"/>
      <c r="AI114" s="123"/>
      <c r="AJ114" s="222"/>
      <c r="AK114" s="227"/>
      <c r="AL114" s="123"/>
      <c r="AM114" s="222"/>
      <c r="AN114" s="248"/>
      <c r="AO114" s="227"/>
      <c r="AP114" s="224"/>
    </row>
    <row r="115" spans="1:42" s="124" customFormat="1">
      <c r="A115" s="161">
        <f t="shared" si="26"/>
        <v>95</v>
      </c>
      <c r="B115" s="257" t="s">
        <v>59</v>
      </c>
      <c r="C115" s="92" t="s">
        <v>60</v>
      </c>
      <c r="D115" s="48">
        <v>172</v>
      </c>
      <c r="E115" s="119">
        <v>45056</v>
      </c>
      <c r="F115" s="119">
        <v>45087</v>
      </c>
      <c r="G115" s="121"/>
      <c r="H115" s="121">
        <f t="shared" si="30"/>
        <v>172</v>
      </c>
      <c r="I115" s="121"/>
      <c r="J115" s="126"/>
      <c r="K115" s="97"/>
      <c r="L115" s="173"/>
      <c r="M115" s="181"/>
      <c r="N115" s="123"/>
      <c r="O115" s="193"/>
      <c r="P115" s="212"/>
      <c r="Q115" s="203"/>
      <c r="R115" s="123">
        <v>100</v>
      </c>
      <c r="S115" s="193">
        <v>72</v>
      </c>
      <c r="T115" s="211">
        <f t="shared" si="31"/>
        <v>172</v>
      </c>
      <c r="U115" s="203"/>
      <c r="V115" s="123"/>
      <c r="W115" s="193"/>
      <c r="X115" s="211"/>
      <c r="Y115" s="203"/>
      <c r="Z115" s="123"/>
      <c r="AA115" s="193"/>
      <c r="AB115" s="212"/>
      <c r="AC115" s="211">
        <f t="shared" si="27"/>
        <v>172</v>
      </c>
      <c r="AD115" s="203"/>
      <c r="AE115" s="123"/>
      <c r="AF115" s="193"/>
      <c r="AG115" s="212"/>
      <c r="AH115" s="203"/>
      <c r="AI115" s="123"/>
      <c r="AJ115" s="222"/>
      <c r="AK115" s="227"/>
      <c r="AL115" s="123"/>
      <c r="AM115" s="222"/>
      <c r="AN115" s="248"/>
      <c r="AO115" s="227"/>
      <c r="AP115" s="224"/>
    </row>
    <row r="116" spans="1:42" s="124" customFormat="1">
      <c r="A116" s="161">
        <f t="shared" si="26"/>
        <v>96</v>
      </c>
      <c r="B116" s="258" t="s">
        <v>35</v>
      </c>
      <c r="C116" s="48" t="s">
        <v>26</v>
      </c>
      <c r="D116" s="48">
        <v>1</v>
      </c>
      <c r="E116" s="119">
        <v>45047</v>
      </c>
      <c r="F116" s="119">
        <v>45107</v>
      </c>
      <c r="G116" s="121"/>
      <c r="H116" s="121">
        <f t="shared" si="30"/>
        <v>1</v>
      </c>
      <c r="I116" s="121">
        <f t="shared" si="24"/>
        <v>1</v>
      </c>
      <c r="J116" s="126"/>
      <c r="K116" s="123"/>
      <c r="L116" s="175"/>
      <c r="M116" s="185"/>
      <c r="N116" s="123"/>
      <c r="O116" s="232"/>
      <c r="P116" s="234"/>
      <c r="Q116" s="233"/>
      <c r="R116" s="115">
        <v>0.5</v>
      </c>
      <c r="S116" s="192">
        <v>0.5</v>
      </c>
      <c r="T116" s="211">
        <f t="shared" si="31"/>
        <v>1</v>
      </c>
      <c r="U116" s="202"/>
      <c r="V116" s="115"/>
      <c r="W116" s="192"/>
      <c r="X116" s="211"/>
      <c r="Y116" s="203"/>
      <c r="Z116" s="123"/>
      <c r="AA116" s="193"/>
      <c r="AB116" s="212"/>
      <c r="AC116" s="211">
        <f t="shared" si="27"/>
        <v>1</v>
      </c>
      <c r="AD116" s="203"/>
      <c r="AE116" s="123"/>
      <c r="AF116" s="193"/>
      <c r="AG116" s="212"/>
      <c r="AH116" s="203"/>
      <c r="AI116" s="123"/>
      <c r="AJ116" s="222"/>
      <c r="AK116" s="227"/>
      <c r="AL116" s="123"/>
      <c r="AM116" s="222"/>
      <c r="AN116" s="248"/>
      <c r="AO116" s="227"/>
      <c r="AP116" s="224"/>
    </row>
    <row r="117" spans="1:42" s="124" customFormat="1">
      <c r="A117" s="161">
        <f t="shared" si="26"/>
        <v>97</v>
      </c>
      <c r="B117" s="257" t="s">
        <v>59</v>
      </c>
      <c r="C117" s="92" t="s">
        <v>60</v>
      </c>
      <c r="D117" s="48">
        <v>129</v>
      </c>
      <c r="E117" s="119">
        <v>45047</v>
      </c>
      <c r="F117" s="119">
        <v>45107</v>
      </c>
      <c r="G117" s="121"/>
      <c r="H117" s="121">
        <f t="shared" si="30"/>
        <v>129</v>
      </c>
      <c r="I117" s="121"/>
      <c r="J117" s="126"/>
      <c r="K117" s="123"/>
      <c r="L117" s="175"/>
      <c r="M117" s="185"/>
      <c r="N117" s="123"/>
      <c r="O117" s="232"/>
      <c r="P117" s="234"/>
      <c r="Q117" s="233"/>
      <c r="R117" s="115">
        <v>90</v>
      </c>
      <c r="S117" s="192">
        <v>39</v>
      </c>
      <c r="T117" s="211">
        <f t="shared" si="31"/>
        <v>129</v>
      </c>
      <c r="U117" s="202"/>
      <c r="V117" s="115"/>
      <c r="W117" s="192"/>
      <c r="X117" s="211"/>
      <c r="Y117" s="203"/>
      <c r="Z117" s="123"/>
      <c r="AA117" s="193"/>
      <c r="AB117" s="212"/>
      <c r="AC117" s="211">
        <f t="shared" si="27"/>
        <v>129</v>
      </c>
      <c r="AD117" s="203"/>
      <c r="AE117" s="123"/>
      <c r="AF117" s="193"/>
      <c r="AG117" s="212"/>
      <c r="AH117" s="203"/>
      <c r="AI117" s="123"/>
      <c r="AJ117" s="222"/>
      <c r="AK117" s="227"/>
      <c r="AL117" s="123"/>
      <c r="AM117" s="222"/>
      <c r="AN117" s="248"/>
      <c r="AO117" s="227"/>
      <c r="AP117" s="224"/>
    </row>
    <row r="118" spans="1:42" s="124" customFormat="1">
      <c r="A118" s="161">
        <f t="shared" si="26"/>
        <v>98</v>
      </c>
      <c r="B118" s="259" t="s">
        <v>36</v>
      </c>
      <c r="C118" s="92" t="s">
        <v>26</v>
      </c>
      <c r="D118" s="48">
        <v>1</v>
      </c>
      <c r="E118" s="119">
        <v>45078</v>
      </c>
      <c r="F118" s="119">
        <v>45092</v>
      </c>
      <c r="G118" s="121"/>
      <c r="H118" s="121">
        <f t="shared" si="30"/>
        <v>1</v>
      </c>
      <c r="I118" s="121">
        <f t="shared" si="24"/>
        <v>1</v>
      </c>
      <c r="J118" s="126"/>
      <c r="K118" s="97"/>
      <c r="L118" s="173"/>
      <c r="M118" s="181"/>
      <c r="N118" s="123"/>
      <c r="O118" s="192"/>
      <c r="P118" s="212"/>
      <c r="Q118" s="202"/>
      <c r="R118" s="115"/>
      <c r="S118" s="192">
        <v>1</v>
      </c>
      <c r="T118" s="211">
        <f t="shared" si="31"/>
        <v>1</v>
      </c>
      <c r="U118" s="202"/>
      <c r="V118" s="115"/>
      <c r="W118" s="192"/>
      <c r="X118" s="211"/>
      <c r="Y118" s="203"/>
      <c r="Z118" s="123"/>
      <c r="AA118" s="193"/>
      <c r="AB118" s="212"/>
      <c r="AC118" s="211">
        <f t="shared" si="27"/>
        <v>1</v>
      </c>
      <c r="AD118" s="203"/>
      <c r="AE118" s="123"/>
      <c r="AF118" s="193"/>
      <c r="AG118" s="212"/>
      <c r="AH118" s="203"/>
      <c r="AI118" s="123"/>
      <c r="AJ118" s="222"/>
      <c r="AK118" s="227"/>
      <c r="AL118" s="123"/>
      <c r="AM118" s="222"/>
      <c r="AN118" s="248"/>
      <c r="AO118" s="227"/>
      <c r="AP118" s="224"/>
    </row>
    <row r="119" spans="1:42" s="124" customFormat="1">
      <c r="A119" s="161">
        <f t="shared" si="26"/>
        <v>99</v>
      </c>
      <c r="B119" s="257" t="s">
        <v>59</v>
      </c>
      <c r="C119" s="92" t="s">
        <v>60</v>
      </c>
      <c r="D119" s="48">
        <v>213</v>
      </c>
      <c r="E119" s="119">
        <v>45078</v>
      </c>
      <c r="F119" s="119">
        <v>45092</v>
      </c>
      <c r="G119" s="121"/>
      <c r="H119" s="121">
        <f t="shared" si="30"/>
        <v>213</v>
      </c>
      <c r="I119" s="121"/>
      <c r="J119" s="126"/>
      <c r="K119" s="97"/>
      <c r="L119" s="173"/>
      <c r="M119" s="181"/>
      <c r="N119" s="123"/>
      <c r="O119" s="192"/>
      <c r="P119" s="212"/>
      <c r="Q119" s="202"/>
      <c r="R119" s="115"/>
      <c r="S119" s="192">
        <f>D119</f>
        <v>213</v>
      </c>
      <c r="T119" s="211">
        <f t="shared" si="31"/>
        <v>213</v>
      </c>
      <c r="U119" s="202"/>
      <c r="V119" s="115"/>
      <c r="W119" s="192"/>
      <c r="X119" s="211"/>
      <c r="Y119" s="203"/>
      <c r="Z119" s="123"/>
      <c r="AA119" s="193"/>
      <c r="AB119" s="212"/>
      <c r="AC119" s="211">
        <f t="shared" si="27"/>
        <v>213</v>
      </c>
      <c r="AD119" s="203"/>
      <c r="AE119" s="123"/>
      <c r="AF119" s="193"/>
      <c r="AG119" s="212"/>
      <c r="AH119" s="203"/>
      <c r="AI119" s="123"/>
      <c r="AJ119" s="222"/>
      <c r="AK119" s="227"/>
      <c r="AL119" s="123"/>
      <c r="AM119" s="222"/>
      <c r="AN119" s="248"/>
      <c r="AO119" s="227"/>
      <c r="AP119" s="224"/>
    </row>
    <row r="120" spans="1:42" s="124" customFormat="1">
      <c r="A120" s="161">
        <f t="shared" si="26"/>
        <v>100</v>
      </c>
      <c r="B120" s="259" t="s">
        <v>37</v>
      </c>
      <c r="C120" s="92" t="s">
        <v>26</v>
      </c>
      <c r="D120" s="48">
        <v>1</v>
      </c>
      <c r="E120" s="119">
        <v>45092</v>
      </c>
      <c r="F120" s="119">
        <v>45102</v>
      </c>
      <c r="G120" s="121"/>
      <c r="H120" s="121">
        <f t="shared" si="30"/>
        <v>1</v>
      </c>
      <c r="I120" s="121">
        <f t="shared" si="24"/>
        <v>1</v>
      </c>
      <c r="J120" s="126"/>
      <c r="K120" s="97"/>
      <c r="L120" s="173"/>
      <c r="M120" s="181"/>
      <c r="N120" s="123"/>
      <c r="O120" s="192"/>
      <c r="P120" s="231"/>
      <c r="Q120" s="202"/>
      <c r="R120" s="115"/>
      <c r="S120" s="256">
        <v>1</v>
      </c>
      <c r="T120" s="211">
        <f t="shared" si="31"/>
        <v>1</v>
      </c>
      <c r="U120" s="202"/>
      <c r="V120" s="115"/>
      <c r="W120" s="192"/>
      <c r="X120" s="211"/>
      <c r="Y120" s="203"/>
      <c r="Z120" s="123"/>
      <c r="AA120" s="193"/>
      <c r="AB120" s="212"/>
      <c r="AC120" s="211">
        <f t="shared" si="27"/>
        <v>1</v>
      </c>
      <c r="AD120" s="203"/>
      <c r="AE120" s="123"/>
      <c r="AF120" s="193"/>
      <c r="AG120" s="212"/>
      <c r="AH120" s="203"/>
      <c r="AI120" s="123"/>
      <c r="AJ120" s="222"/>
      <c r="AK120" s="227"/>
      <c r="AL120" s="123"/>
      <c r="AM120" s="222"/>
      <c r="AN120" s="248"/>
      <c r="AO120" s="227"/>
      <c r="AP120" s="224"/>
    </row>
    <row r="121" spans="1:42" s="124" customFormat="1">
      <c r="A121" s="161">
        <f t="shared" si="26"/>
        <v>101</v>
      </c>
      <c r="B121" s="257" t="s">
        <v>59</v>
      </c>
      <c r="C121" s="92" t="s">
        <v>60</v>
      </c>
      <c r="D121" s="48">
        <v>185</v>
      </c>
      <c r="E121" s="119">
        <v>45092</v>
      </c>
      <c r="F121" s="119">
        <v>45102</v>
      </c>
      <c r="G121" s="121"/>
      <c r="H121" s="121">
        <f t="shared" si="30"/>
        <v>185</v>
      </c>
      <c r="I121" s="121"/>
      <c r="J121" s="126"/>
      <c r="K121" s="97"/>
      <c r="L121" s="173"/>
      <c r="M121" s="181"/>
      <c r="N121" s="123"/>
      <c r="O121" s="192"/>
      <c r="P121" s="231"/>
      <c r="Q121" s="202"/>
      <c r="R121" s="115"/>
      <c r="S121" s="192">
        <v>185</v>
      </c>
      <c r="T121" s="211">
        <f t="shared" si="31"/>
        <v>185</v>
      </c>
      <c r="U121" s="202"/>
      <c r="V121" s="115"/>
      <c r="W121" s="192"/>
      <c r="X121" s="211"/>
      <c r="Y121" s="203"/>
      <c r="Z121" s="123"/>
      <c r="AA121" s="193"/>
      <c r="AB121" s="212"/>
      <c r="AC121" s="211">
        <f t="shared" si="27"/>
        <v>185</v>
      </c>
      <c r="AD121" s="203"/>
      <c r="AE121" s="123"/>
      <c r="AF121" s="193"/>
      <c r="AG121" s="212"/>
      <c r="AH121" s="203"/>
      <c r="AI121" s="123"/>
      <c r="AJ121" s="222"/>
      <c r="AK121" s="227"/>
      <c r="AL121" s="123"/>
      <c r="AM121" s="222"/>
      <c r="AN121" s="248"/>
      <c r="AO121" s="227"/>
      <c r="AP121" s="224"/>
    </row>
    <row r="122" spans="1:42" s="124" customFormat="1">
      <c r="A122" s="161">
        <f t="shared" si="26"/>
        <v>102</v>
      </c>
      <c r="B122" s="259" t="s">
        <v>38</v>
      </c>
      <c r="C122" s="92" t="s">
        <v>26</v>
      </c>
      <c r="D122" s="48">
        <v>1</v>
      </c>
      <c r="E122" s="119">
        <v>45102</v>
      </c>
      <c r="F122" s="119">
        <v>45107</v>
      </c>
      <c r="G122" s="121"/>
      <c r="H122" s="121">
        <f t="shared" si="30"/>
        <v>1</v>
      </c>
      <c r="I122" s="121">
        <f t="shared" si="24"/>
        <v>1</v>
      </c>
      <c r="J122" s="126"/>
      <c r="K122" s="97"/>
      <c r="L122" s="173"/>
      <c r="M122" s="181"/>
      <c r="N122" s="123"/>
      <c r="O122" s="192"/>
      <c r="P122" s="212"/>
      <c r="Q122" s="202"/>
      <c r="R122" s="115"/>
      <c r="S122" s="192">
        <v>1</v>
      </c>
      <c r="T122" s="211">
        <f t="shared" si="31"/>
        <v>1</v>
      </c>
      <c r="U122" s="202"/>
      <c r="V122" s="115"/>
      <c r="W122" s="192"/>
      <c r="X122" s="211"/>
      <c r="Y122" s="203"/>
      <c r="Z122" s="123"/>
      <c r="AA122" s="193"/>
      <c r="AB122" s="212"/>
      <c r="AC122" s="211">
        <f t="shared" ref="AC122" si="32">SUM(AB122,X122,T122,P122)</f>
        <v>1</v>
      </c>
      <c r="AD122" s="203"/>
      <c r="AE122" s="123"/>
      <c r="AF122" s="193"/>
      <c r="AG122" s="212"/>
      <c r="AH122" s="203"/>
      <c r="AI122" s="123"/>
      <c r="AJ122" s="222"/>
      <c r="AK122" s="227"/>
      <c r="AL122" s="123"/>
      <c r="AM122" s="222"/>
      <c r="AN122" s="248"/>
      <c r="AO122" s="227"/>
      <c r="AP122" s="224"/>
    </row>
    <row r="123" spans="1:42" s="124" customFormat="1">
      <c r="A123" s="161">
        <f t="shared" si="26"/>
        <v>103</v>
      </c>
      <c r="B123" s="257" t="s">
        <v>59</v>
      </c>
      <c r="C123" s="92" t="s">
        <v>60</v>
      </c>
      <c r="D123" s="48">
        <v>96</v>
      </c>
      <c r="E123" s="119">
        <v>45102</v>
      </c>
      <c r="F123" s="119">
        <v>45107</v>
      </c>
      <c r="G123" s="121"/>
      <c r="H123" s="121">
        <f t="shared" si="30"/>
        <v>96</v>
      </c>
      <c r="I123" s="121"/>
      <c r="J123" s="126"/>
      <c r="K123" s="97"/>
      <c r="L123" s="173"/>
      <c r="M123" s="181"/>
      <c r="N123" s="123"/>
      <c r="O123" s="192"/>
      <c r="P123" s="212"/>
      <c r="Q123" s="202"/>
      <c r="R123" s="115"/>
      <c r="S123" s="192">
        <v>96</v>
      </c>
      <c r="T123" s="211">
        <f t="shared" si="31"/>
        <v>96</v>
      </c>
      <c r="U123" s="202"/>
      <c r="V123" s="115"/>
      <c r="W123" s="192"/>
      <c r="X123" s="211"/>
      <c r="Y123" s="203"/>
      <c r="Z123" s="123"/>
      <c r="AA123" s="193"/>
      <c r="AB123" s="212"/>
      <c r="AC123" s="211">
        <f t="shared" ref="AC123:AC129" si="33">SUM(AB123,X123,T123,P123)</f>
        <v>96</v>
      </c>
      <c r="AD123" s="203"/>
      <c r="AE123" s="123"/>
      <c r="AF123" s="193"/>
      <c r="AG123" s="212"/>
      <c r="AH123" s="203"/>
      <c r="AI123" s="123"/>
      <c r="AJ123" s="222"/>
      <c r="AK123" s="227"/>
      <c r="AL123" s="123"/>
      <c r="AM123" s="222"/>
      <c r="AN123" s="248"/>
      <c r="AO123" s="227"/>
      <c r="AP123" s="224"/>
    </row>
    <row r="124" spans="1:42" s="124" customFormat="1">
      <c r="A124" s="161">
        <f t="shared" si="26"/>
        <v>104</v>
      </c>
      <c r="B124" s="259" t="s">
        <v>39</v>
      </c>
      <c r="C124" s="92" t="s">
        <v>26</v>
      </c>
      <c r="D124" s="48">
        <v>1</v>
      </c>
      <c r="E124" s="119">
        <v>45102</v>
      </c>
      <c r="F124" s="119">
        <v>45107</v>
      </c>
      <c r="G124" s="121"/>
      <c r="H124" s="121">
        <f t="shared" si="30"/>
        <v>1</v>
      </c>
      <c r="I124" s="121">
        <f t="shared" si="24"/>
        <v>1</v>
      </c>
      <c r="J124" s="126"/>
      <c r="K124" s="97"/>
      <c r="L124" s="173"/>
      <c r="M124" s="181"/>
      <c r="N124" s="123"/>
      <c r="O124" s="192"/>
      <c r="P124" s="212"/>
      <c r="Q124" s="202"/>
      <c r="R124" s="115"/>
      <c r="S124" s="192">
        <v>1</v>
      </c>
      <c r="T124" s="211">
        <f t="shared" si="31"/>
        <v>1</v>
      </c>
      <c r="U124" s="202"/>
      <c r="V124" s="115"/>
      <c r="W124" s="192"/>
      <c r="X124" s="211"/>
      <c r="Y124" s="203"/>
      <c r="Z124" s="123"/>
      <c r="AA124" s="193"/>
      <c r="AB124" s="212"/>
      <c r="AC124" s="211">
        <f t="shared" si="33"/>
        <v>1</v>
      </c>
      <c r="AD124" s="203"/>
      <c r="AE124" s="123"/>
      <c r="AF124" s="193"/>
      <c r="AG124" s="212"/>
      <c r="AH124" s="203"/>
      <c r="AI124" s="123"/>
      <c r="AJ124" s="222"/>
      <c r="AK124" s="227"/>
      <c r="AL124" s="123"/>
      <c r="AM124" s="222"/>
      <c r="AN124" s="248"/>
      <c r="AO124" s="227"/>
      <c r="AP124" s="224"/>
    </row>
    <row r="125" spans="1:42" s="124" customFormat="1">
      <c r="A125" s="161">
        <f t="shared" si="26"/>
        <v>105</v>
      </c>
      <c r="B125" s="257" t="s">
        <v>59</v>
      </c>
      <c r="C125" s="92" t="s">
        <v>60</v>
      </c>
      <c r="D125" s="48">
        <v>43</v>
      </c>
      <c r="E125" s="119">
        <v>45102</v>
      </c>
      <c r="F125" s="119">
        <v>45107</v>
      </c>
      <c r="G125" s="121"/>
      <c r="H125" s="121">
        <f t="shared" si="30"/>
        <v>43</v>
      </c>
      <c r="I125" s="121"/>
      <c r="J125" s="126"/>
      <c r="K125" s="97"/>
      <c r="L125" s="173"/>
      <c r="M125" s="181"/>
      <c r="N125" s="123"/>
      <c r="O125" s="192"/>
      <c r="P125" s="212"/>
      <c r="Q125" s="202"/>
      <c r="R125" s="115"/>
      <c r="S125" s="192">
        <v>43</v>
      </c>
      <c r="T125" s="211">
        <f t="shared" si="31"/>
        <v>43</v>
      </c>
      <c r="U125" s="202"/>
      <c r="V125" s="115"/>
      <c r="W125" s="192"/>
      <c r="X125" s="211"/>
      <c r="Y125" s="203"/>
      <c r="Z125" s="123"/>
      <c r="AA125" s="193"/>
      <c r="AB125" s="212"/>
      <c r="AC125" s="211">
        <f t="shared" si="33"/>
        <v>43</v>
      </c>
      <c r="AD125" s="203"/>
      <c r="AE125" s="123"/>
      <c r="AF125" s="193"/>
      <c r="AG125" s="212"/>
      <c r="AH125" s="203"/>
      <c r="AI125" s="123"/>
      <c r="AJ125" s="222"/>
      <c r="AK125" s="227"/>
      <c r="AL125" s="123"/>
      <c r="AM125" s="222"/>
      <c r="AN125" s="248"/>
      <c r="AO125" s="227"/>
      <c r="AP125" s="224"/>
    </row>
    <row r="126" spans="1:42" s="124" customFormat="1">
      <c r="A126" s="161">
        <f t="shared" si="26"/>
        <v>106</v>
      </c>
      <c r="B126" s="257" t="s">
        <v>1262</v>
      </c>
      <c r="C126" s="92" t="s">
        <v>7</v>
      </c>
      <c r="D126" s="121">
        <v>100</v>
      </c>
      <c r="E126" s="119">
        <v>45026</v>
      </c>
      <c r="F126" s="119">
        <v>45077</v>
      </c>
      <c r="G126" s="121"/>
      <c r="H126" s="121">
        <f t="shared" si="30"/>
        <v>100</v>
      </c>
      <c r="I126" s="121"/>
      <c r="J126" s="126"/>
      <c r="K126" s="97"/>
      <c r="L126" s="173"/>
      <c r="M126" s="181"/>
      <c r="N126" s="123"/>
      <c r="O126" s="193"/>
      <c r="P126" s="212"/>
      <c r="Q126" s="203">
        <v>40</v>
      </c>
      <c r="R126" s="123">
        <v>60</v>
      </c>
      <c r="S126" s="193"/>
      <c r="T126" s="211">
        <f t="shared" si="31"/>
        <v>100</v>
      </c>
      <c r="U126" s="203"/>
      <c r="V126" s="123"/>
      <c r="W126" s="193"/>
      <c r="X126" s="211"/>
      <c r="Y126" s="203"/>
      <c r="Z126" s="123"/>
      <c r="AA126" s="193"/>
      <c r="AB126" s="212"/>
      <c r="AC126" s="211">
        <f t="shared" si="33"/>
        <v>100</v>
      </c>
      <c r="AD126" s="203"/>
      <c r="AE126" s="123"/>
      <c r="AF126" s="193"/>
      <c r="AG126" s="212"/>
      <c r="AH126" s="203"/>
      <c r="AI126" s="123"/>
      <c r="AJ126" s="222"/>
      <c r="AK126" s="227"/>
      <c r="AL126" s="123"/>
      <c r="AM126" s="222"/>
      <c r="AN126" s="248"/>
      <c r="AO126" s="227"/>
      <c r="AP126" s="224"/>
    </row>
    <row r="127" spans="1:42" s="124" customFormat="1">
      <c r="A127" s="161">
        <f t="shared" si="26"/>
        <v>107</v>
      </c>
      <c r="B127" s="113" t="s">
        <v>59</v>
      </c>
      <c r="C127" s="92" t="s">
        <v>60</v>
      </c>
      <c r="D127" s="121">
        <v>393</v>
      </c>
      <c r="E127" s="119">
        <v>45026</v>
      </c>
      <c r="F127" s="119">
        <v>45077</v>
      </c>
      <c r="G127" s="121"/>
      <c r="H127" s="121">
        <f t="shared" si="30"/>
        <v>393</v>
      </c>
      <c r="I127" s="121"/>
      <c r="J127" s="126"/>
      <c r="K127" s="97"/>
      <c r="L127" s="173"/>
      <c r="M127" s="181"/>
      <c r="N127" s="123"/>
      <c r="O127" s="193"/>
      <c r="P127" s="212"/>
      <c r="Q127" s="203">
        <v>190</v>
      </c>
      <c r="R127" s="123">
        <v>203</v>
      </c>
      <c r="S127" s="193"/>
      <c r="T127" s="211">
        <f t="shared" si="31"/>
        <v>393</v>
      </c>
      <c r="U127" s="203"/>
      <c r="V127" s="123"/>
      <c r="W127" s="193"/>
      <c r="X127" s="211"/>
      <c r="Y127" s="203"/>
      <c r="Z127" s="123"/>
      <c r="AA127" s="193"/>
      <c r="AB127" s="212"/>
      <c r="AC127" s="211">
        <f t="shared" si="33"/>
        <v>393</v>
      </c>
      <c r="AD127" s="203"/>
      <c r="AE127" s="123"/>
      <c r="AF127" s="193"/>
      <c r="AG127" s="212"/>
      <c r="AH127" s="203"/>
      <c r="AI127" s="123"/>
      <c r="AJ127" s="222"/>
      <c r="AK127" s="227"/>
      <c r="AL127" s="123"/>
      <c r="AM127" s="222"/>
      <c r="AN127" s="248"/>
      <c r="AO127" s="227"/>
      <c r="AP127" s="224"/>
    </row>
    <row r="128" spans="1:42" s="124" customFormat="1">
      <c r="A128" s="161">
        <f t="shared" si="26"/>
        <v>108</v>
      </c>
      <c r="B128" s="257" t="s">
        <v>84</v>
      </c>
      <c r="C128" s="92" t="s">
        <v>7</v>
      </c>
      <c r="D128" s="121">
        <v>100</v>
      </c>
      <c r="E128" s="119">
        <v>45037</v>
      </c>
      <c r="F128" s="119">
        <v>45092</v>
      </c>
      <c r="G128" s="121"/>
      <c r="H128" s="121">
        <f t="shared" si="30"/>
        <v>100</v>
      </c>
      <c r="I128" s="121">
        <f t="shared" si="24"/>
        <v>100</v>
      </c>
      <c r="J128" s="126"/>
      <c r="K128" s="97"/>
      <c r="L128" s="173"/>
      <c r="M128" s="181"/>
      <c r="N128" s="123"/>
      <c r="O128" s="193"/>
      <c r="P128" s="212"/>
      <c r="Q128" s="203">
        <v>30</v>
      </c>
      <c r="R128" s="123">
        <v>40</v>
      </c>
      <c r="S128" s="193">
        <v>30</v>
      </c>
      <c r="T128" s="211">
        <f>SUM(Q128:S128)</f>
        <v>100</v>
      </c>
      <c r="U128" s="203"/>
      <c r="V128" s="123"/>
      <c r="W128" s="193"/>
      <c r="X128" s="211"/>
      <c r="Y128" s="203"/>
      <c r="Z128" s="123"/>
      <c r="AA128" s="193"/>
      <c r="AB128" s="212"/>
      <c r="AC128" s="211">
        <f t="shared" si="33"/>
        <v>100</v>
      </c>
      <c r="AD128" s="203"/>
      <c r="AE128" s="123"/>
      <c r="AF128" s="193"/>
      <c r="AG128" s="212"/>
      <c r="AH128" s="203"/>
      <c r="AI128" s="123"/>
      <c r="AJ128" s="222"/>
      <c r="AK128" s="227"/>
      <c r="AL128" s="123"/>
      <c r="AM128" s="222"/>
      <c r="AN128" s="248"/>
      <c r="AO128" s="227"/>
      <c r="AP128" s="224"/>
    </row>
    <row r="129" spans="1:42" s="124" customFormat="1">
      <c r="A129" s="161">
        <f t="shared" si="26"/>
        <v>109</v>
      </c>
      <c r="B129" s="257" t="s">
        <v>64</v>
      </c>
      <c r="C129" s="92" t="s">
        <v>7</v>
      </c>
      <c r="D129" s="121">
        <v>100</v>
      </c>
      <c r="E129" s="119">
        <v>45061</v>
      </c>
      <c r="F129" s="119">
        <v>45169</v>
      </c>
      <c r="G129" s="121"/>
      <c r="H129" s="121">
        <f t="shared" si="28"/>
        <v>100</v>
      </c>
      <c r="I129" s="121">
        <f t="shared" si="24"/>
        <v>100</v>
      </c>
      <c r="J129" s="126"/>
      <c r="K129" s="104"/>
      <c r="L129" s="173"/>
      <c r="M129" s="182"/>
      <c r="N129" s="123"/>
      <c r="O129" s="193"/>
      <c r="P129" s="211"/>
      <c r="Q129" s="203"/>
      <c r="R129" s="123">
        <v>20</v>
      </c>
      <c r="S129" s="193">
        <v>20</v>
      </c>
      <c r="T129" s="211">
        <f>SUM(Q129:S129)</f>
        <v>40</v>
      </c>
      <c r="U129" s="203">
        <v>20</v>
      </c>
      <c r="V129" s="123">
        <v>20</v>
      </c>
      <c r="W129" s="193"/>
      <c r="X129" s="211">
        <f>SUM(U129:V129)</f>
        <v>40</v>
      </c>
      <c r="Y129" s="203"/>
      <c r="Z129" s="123"/>
      <c r="AA129" s="193"/>
      <c r="AB129" s="212"/>
      <c r="AC129" s="211">
        <f t="shared" si="33"/>
        <v>80</v>
      </c>
      <c r="AD129" s="203"/>
      <c r="AE129" s="123"/>
      <c r="AF129" s="193"/>
      <c r="AG129" s="212"/>
      <c r="AH129" s="203"/>
      <c r="AI129" s="123"/>
      <c r="AJ129" s="222"/>
      <c r="AK129" s="227"/>
      <c r="AL129" s="123"/>
      <c r="AM129" s="222"/>
      <c r="AN129" s="248"/>
      <c r="AO129" s="227"/>
      <c r="AP129" s="224"/>
    </row>
    <row r="130" spans="1:42" s="124" customFormat="1">
      <c r="A130" s="161">
        <f t="shared" si="26"/>
        <v>110</v>
      </c>
      <c r="B130" s="113" t="s">
        <v>117</v>
      </c>
      <c r="C130" s="92" t="s">
        <v>7</v>
      </c>
      <c r="D130" s="121">
        <v>100</v>
      </c>
      <c r="E130" s="119">
        <v>45078</v>
      </c>
      <c r="F130" s="119" t="s">
        <v>1260</v>
      </c>
      <c r="G130" s="121"/>
      <c r="H130" s="121">
        <f t="shared" si="28"/>
        <v>100</v>
      </c>
      <c r="I130" s="121">
        <f t="shared" si="24"/>
        <v>100</v>
      </c>
      <c r="J130" s="126"/>
      <c r="K130" s="104"/>
      <c r="L130" s="173"/>
      <c r="M130" s="182"/>
      <c r="N130" s="123"/>
      <c r="O130" s="193"/>
      <c r="P130" s="211"/>
      <c r="Q130" s="203"/>
      <c r="R130" s="123"/>
      <c r="S130" s="193">
        <v>20</v>
      </c>
      <c r="T130" s="211">
        <v>20</v>
      </c>
      <c r="U130" s="203">
        <v>30</v>
      </c>
      <c r="V130" s="123">
        <v>30</v>
      </c>
      <c r="W130" s="193">
        <v>20</v>
      </c>
      <c r="X130" s="211">
        <v>80</v>
      </c>
      <c r="Y130" s="203"/>
      <c r="Z130" s="123"/>
      <c r="AA130" s="193"/>
      <c r="AB130" s="212"/>
      <c r="AC130" s="211">
        <v>100</v>
      </c>
      <c r="AD130" s="203"/>
      <c r="AE130" s="123"/>
      <c r="AF130" s="193"/>
      <c r="AG130" s="212"/>
      <c r="AH130" s="203"/>
      <c r="AI130" s="123"/>
      <c r="AJ130" s="222"/>
      <c r="AK130" s="227"/>
      <c r="AL130" s="123"/>
      <c r="AM130" s="222"/>
      <c r="AN130" s="248"/>
      <c r="AO130" s="227"/>
      <c r="AP130" s="224"/>
    </row>
    <row r="131" spans="1:42" s="124" customFormat="1">
      <c r="A131" s="161">
        <f t="shared" si="26"/>
        <v>111</v>
      </c>
      <c r="B131" s="132" t="s">
        <v>85</v>
      </c>
      <c r="C131" s="92" t="s">
        <v>7</v>
      </c>
      <c r="D131" s="121">
        <v>100</v>
      </c>
      <c r="E131" s="119">
        <v>45139</v>
      </c>
      <c r="F131" s="119">
        <v>45148</v>
      </c>
      <c r="G131" s="121"/>
      <c r="H131" s="121">
        <f t="shared" si="28"/>
        <v>100</v>
      </c>
      <c r="I131" s="121">
        <f t="shared" si="24"/>
        <v>100</v>
      </c>
      <c r="J131" s="126"/>
      <c r="K131" s="123"/>
      <c r="L131" s="175"/>
      <c r="M131" s="185"/>
      <c r="N131" s="123"/>
      <c r="O131" s="193"/>
      <c r="P131" s="212"/>
      <c r="Q131" s="203"/>
      <c r="R131" s="123"/>
      <c r="S131" s="193"/>
      <c r="T131" s="211"/>
      <c r="U131" s="203"/>
      <c r="V131" s="123">
        <f>D131</f>
        <v>100</v>
      </c>
      <c r="W131" s="193"/>
      <c r="X131" s="211">
        <f>V131</f>
        <v>100</v>
      </c>
      <c r="Y131" s="203"/>
      <c r="Z131" s="123"/>
      <c r="AA131" s="193"/>
      <c r="AB131" s="212"/>
      <c r="AC131" s="211">
        <f>SUM(AB131,X131,T131,P131)</f>
        <v>100</v>
      </c>
      <c r="AD131" s="203"/>
      <c r="AE131" s="123"/>
      <c r="AF131" s="193"/>
      <c r="AG131" s="212"/>
      <c r="AH131" s="203"/>
      <c r="AI131" s="123"/>
      <c r="AJ131" s="222"/>
      <c r="AK131" s="227"/>
      <c r="AL131" s="123"/>
      <c r="AM131" s="222"/>
      <c r="AN131" s="248"/>
      <c r="AO131" s="227"/>
      <c r="AP131" s="224"/>
    </row>
    <row r="132" spans="1:42" s="124" customFormat="1">
      <c r="A132" s="161">
        <f t="shared" si="26"/>
        <v>112</v>
      </c>
      <c r="B132" s="131" t="s">
        <v>67</v>
      </c>
      <c r="C132" s="48" t="s">
        <v>17</v>
      </c>
      <c r="D132" s="48">
        <v>3653.48</v>
      </c>
      <c r="E132" s="119">
        <v>45148</v>
      </c>
      <c r="F132" s="119">
        <v>45154</v>
      </c>
      <c r="G132" s="121"/>
      <c r="H132" s="121">
        <f t="shared" si="28"/>
        <v>3653.48</v>
      </c>
      <c r="I132" s="121">
        <f t="shared" si="24"/>
        <v>3653.48</v>
      </c>
      <c r="J132" s="126"/>
      <c r="K132" s="123"/>
      <c r="L132" s="175"/>
      <c r="M132" s="185"/>
      <c r="N132" s="123"/>
      <c r="O132" s="193"/>
      <c r="P132" s="212"/>
      <c r="Q132" s="203"/>
      <c r="R132" s="123"/>
      <c r="S132" s="193"/>
      <c r="T132" s="211"/>
      <c r="U132" s="203"/>
      <c r="V132" s="123">
        <f>D132</f>
        <v>3653.48</v>
      </c>
      <c r="W132" s="193"/>
      <c r="X132" s="211">
        <f>V132</f>
        <v>3653.48</v>
      </c>
      <c r="Y132" s="203"/>
      <c r="Z132" s="123"/>
      <c r="AA132" s="193"/>
      <c r="AB132" s="212"/>
      <c r="AC132" s="211">
        <f>SUM(AB132,X132,T132,P132)</f>
        <v>3653.48</v>
      </c>
      <c r="AD132" s="203"/>
      <c r="AE132" s="123"/>
      <c r="AF132" s="193"/>
      <c r="AG132" s="212"/>
      <c r="AH132" s="203"/>
      <c r="AI132" s="123"/>
      <c r="AJ132" s="222"/>
      <c r="AK132" s="227"/>
      <c r="AL132" s="123"/>
      <c r="AM132" s="222"/>
      <c r="AN132" s="248"/>
      <c r="AO132" s="227"/>
      <c r="AP132" s="224"/>
    </row>
    <row r="133" spans="1:42" s="124" customFormat="1">
      <c r="A133" s="161">
        <f t="shared" si="26"/>
        <v>113</v>
      </c>
      <c r="B133" s="131" t="s">
        <v>86</v>
      </c>
      <c r="C133" s="48" t="s">
        <v>17</v>
      </c>
      <c r="D133" s="48">
        <v>3653.48</v>
      </c>
      <c r="E133" s="119">
        <v>45154</v>
      </c>
      <c r="F133" s="119">
        <v>45161</v>
      </c>
      <c r="G133" s="121"/>
      <c r="H133" s="121">
        <f t="shared" si="28"/>
        <v>3653.48</v>
      </c>
      <c r="I133" s="121">
        <f t="shared" si="24"/>
        <v>3653.48</v>
      </c>
      <c r="J133" s="126"/>
      <c r="K133" s="123"/>
      <c r="L133" s="175"/>
      <c r="M133" s="185"/>
      <c r="N133" s="123"/>
      <c r="O133" s="193"/>
      <c r="P133" s="212"/>
      <c r="Q133" s="203"/>
      <c r="R133" s="123"/>
      <c r="S133" s="193"/>
      <c r="T133" s="211"/>
      <c r="U133" s="203"/>
      <c r="V133" s="123">
        <f>D133</f>
        <v>3653.48</v>
      </c>
      <c r="W133" s="193"/>
      <c r="X133" s="211">
        <f>V133</f>
        <v>3653.48</v>
      </c>
      <c r="Y133" s="203"/>
      <c r="Z133" s="123"/>
      <c r="AA133" s="193"/>
      <c r="AB133" s="212"/>
      <c r="AC133" s="211">
        <f>SUM(AB133,X133,T133,P133)</f>
        <v>3653.48</v>
      </c>
      <c r="AD133" s="203"/>
      <c r="AE133" s="123"/>
      <c r="AF133" s="193"/>
      <c r="AG133" s="212"/>
      <c r="AH133" s="203"/>
      <c r="AI133" s="123"/>
      <c r="AJ133" s="222"/>
      <c r="AK133" s="227"/>
      <c r="AL133" s="123"/>
      <c r="AM133" s="222"/>
      <c r="AN133" s="248"/>
      <c r="AO133" s="227"/>
      <c r="AP133" s="224"/>
    </row>
    <row r="134" spans="1:42" s="124" customFormat="1">
      <c r="A134" s="161">
        <f t="shared" si="26"/>
        <v>114</v>
      </c>
      <c r="B134" s="131" t="s">
        <v>87</v>
      </c>
      <c r="C134" s="48" t="s">
        <v>17</v>
      </c>
      <c r="D134" s="48">
        <v>3653.48</v>
      </c>
      <c r="E134" s="119">
        <v>45161</v>
      </c>
      <c r="F134" s="119">
        <v>45164</v>
      </c>
      <c r="G134" s="121"/>
      <c r="H134" s="121">
        <f t="shared" si="28"/>
        <v>3653.48</v>
      </c>
      <c r="I134" s="121">
        <f t="shared" si="24"/>
        <v>3653.48</v>
      </c>
      <c r="J134" s="126"/>
      <c r="K134" s="123"/>
      <c r="L134" s="175"/>
      <c r="M134" s="185"/>
      <c r="N134" s="123"/>
      <c r="O134" s="193"/>
      <c r="P134" s="212"/>
      <c r="Q134" s="203"/>
      <c r="R134" s="123"/>
      <c r="S134" s="193"/>
      <c r="T134" s="211"/>
      <c r="U134" s="203"/>
      <c r="V134" s="123">
        <f>D134</f>
        <v>3653.48</v>
      </c>
      <c r="W134" s="193"/>
      <c r="X134" s="211">
        <f>V134</f>
        <v>3653.48</v>
      </c>
      <c r="Y134" s="203"/>
      <c r="Z134" s="123"/>
      <c r="AA134" s="193"/>
      <c r="AB134" s="212"/>
      <c r="AC134" s="211">
        <f t="shared" ref="AC134:AC136" si="34">SUM(AB134,X134,T134,P134)</f>
        <v>3653.48</v>
      </c>
      <c r="AD134" s="203"/>
      <c r="AE134" s="123"/>
      <c r="AF134" s="193"/>
      <c r="AG134" s="212"/>
      <c r="AH134" s="203"/>
      <c r="AI134" s="123"/>
      <c r="AJ134" s="222"/>
      <c r="AK134" s="227"/>
      <c r="AL134" s="123"/>
      <c r="AM134" s="222"/>
      <c r="AN134" s="248"/>
      <c r="AO134" s="227"/>
      <c r="AP134" s="224"/>
    </row>
    <row r="135" spans="1:42" s="124" customFormat="1">
      <c r="A135" s="161">
        <f t="shared" si="26"/>
        <v>115</v>
      </c>
      <c r="B135" s="131" t="s">
        <v>88</v>
      </c>
      <c r="C135" s="48" t="s">
        <v>17</v>
      </c>
      <c r="D135" s="48">
        <v>1557</v>
      </c>
      <c r="E135" s="119">
        <v>45092</v>
      </c>
      <c r="F135" s="119">
        <v>45214</v>
      </c>
      <c r="G135" s="121"/>
      <c r="H135" s="121">
        <f t="shared" si="28"/>
        <v>1557</v>
      </c>
      <c r="I135" s="121">
        <f t="shared" si="24"/>
        <v>1557</v>
      </c>
      <c r="J135" s="126"/>
      <c r="K135" s="123"/>
      <c r="L135" s="175"/>
      <c r="M135" s="185"/>
      <c r="N135" s="123"/>
      <c r="O135" s="193"/>
      <c r="P135" s="212"/>
      <c r="Q135" s="203"/>
      <c r="R135" s="123"/>
      <c r="S135" s="193">
        <f>$D$135/5</f>
        <v>311.39999999999998</v>
      </c>
      <c r="T135" s="211">
        <f t="shared" si="22"/>
        <v>311.39999999999998</v>
      </c>
      <c r="U135" s="203">
        <f t="shared" ref="U135:Y135" si="35">$D$135/5</f>
        <v>311.39999999999998</v>
      </c>
      <c r="V135" s="123">
        <f t="shared" si="35"/>
        <v>311.39999999999998</v>
      </c>
      <c r="W135" s="193">
        <f t="shared" si="35"/>
        <v>311.39999999999998</v>
      </c>
      <c r="X135" s="211">
        <f>SUM(U135:W135)</f>
        <v>934.19999999999993</v>
      </c>
      <c r="Y135" s="203">
        <f t="shared" si="35"/>
        <v>311.39999999999998</v>
      </c>
      <c r="Z135" s="123"/>
      <c r="AA135" s="193"/>
      <c r="AB135" s="211">
        <f>SUM(Y135:AA135)</f>
        <v>311.39999999999998</v>
      </c>
      <c r="AC135" s="211">
        <f t="shared" si="34"/>
        <v>1557</v>
      </c>
      <c r="AD135" s="203"/>
      <c r="AE135" s="123"/>
      <c r="AF135" s="193"/>
      <c r="AG135" s="212"/>
      <c r="AH135" s="203"/>
      <c r="AI135" s="123"/>
      <c r="AJ135" s="222"/>
      <c r="AK135" s="227"/>
      <c r="AL135" s="123"/>
      <c r="AM135" s="222"/>
      <c r="AN135" s="248"/>
      <c r="AO135" s="227"/>
      <c r="AP135" s="224"/>
    </row>
    <row r="136" spans="1:42" s="124" customFormat="1">
      <c r="A136" s="161">
        <f t="shared" si="26"/>
        <v>116</v>
      </c>
      <c r="B136" s="131" t="s">
        <v>76</v>
      </c>
      <c r="C136" s="48" t="s">
        <v>17</v>
      </c>
      <c r="D136" s="49" t="s">
        <v>41</v>
      </c>
      <c r="E136" s="119">
        <v>45170</v>
      </c>
      <c r="F136" s="119">
        <v>45214</v>
      </c>
      <c r="G136" s="121"/>
      <c r="H136" s="121" t="str">
        <f t="shared" si="28"/>
        <v>1237</v>
      </c>
      <c r="I136" s="121" t="str">
        <f t="shared" si="24"/>
        <v>1237</v>
      </c>
      <c r="J136" s="126"/>
      <c r="K136" s="123"/>
      <c r="L136" s="175"/>
      <c r="M136" s="185"/>
      <c r="N136" s="123"/>
      <c r="O136" s="193"/>
      <c r="P136" s="212"/>
      <c r="Q136" s="203"/>
      <c r="R136" s="123"/>
      <c r="S136" s="193"/>
      <c r="T136" s="211"/>
      <c r="U136" s="203"/>
      <c r="V136" s="123"/>
      <c r="W136" s="193">
        <v>800</v>
      </c>
      <c r="X136" s="211">
        <f>SUM(U136:W136)</f>
        <v>800</v>
      </c>
      <c r="Y136" s="203">
        <f>D136-W136</f>
        <v>437</v>
      </c>
      <c r="Z136" s="123"/>
      <c r="AA136" s="193"/>
      <c r="AB136" s="211">
        <f>SUM(Y136:AA136)</f>
        <v>437</v>
      </c>
      <c r="AC136" s="211">
        <f t="shared" si="34"/>
        <v>1237</v>
      </c>
      <c r="AD136" s="203"/>
      <c r="AE136" s="123"/>
      <c r="AF136" s="193"/>
      <c r="AG136" s="212"/>
      <c r="AH136" s="203"/>
      <c r="AI136" s="123"/>
      <c r="AJ136" s="222"/>
      <c r="AK136" s="227"/>
      <c r="AL136" s="123"/>
      <c r="AM136" s="222"/>
      <c r="AN136" s="248"/>
      <c r="AO136" s="227"/>
      <c r="AP136" s="224"/>
    </row>
    <row r="137" spans="1:42" s="124" customFormat="1">
      <c r="A137" s="161">
        <f t="shared" si="26"/>
        <v>117</v>
      </c>
      <c r="B137" s="132" t="s">
        <v>75</v>
      </c>
      <c r="C137" s="90" t="s">
        <v>23</v>
      </c>
      <c r="D137" s="90">
        <v>1</v>
      </c>
      <c r="E137" s="119">
        <v>45170</v>
      </c>
      <c r="F137" s="119">
        <v>45214</v>
      </c>
      <c r="G137" s="75"/>
      <c r="H137" s="121">
        <f t="shared" si="28"/>
        <v>1</v>
      </c>
      <c r="I137" s="121">
        <f t="shared" si="24"/>
        <v>1</v>
      </c>
      <c r="J137" s="126"/>
      <c r="K137" s="123"/>
      <c r="L137" s="175"/>
      <c r="M137" s="185"/>
      <c r="N137" s="123"/>
      <c r="O137" s="193"/>
      <c r="P137" s="212"/>
      <c r="Q137" s="203"/>
      <c r="R137" s="123"/>
      <c r="S137" s="193"/>
      <c r="T137" s="212"/>
      <c r="U137" s="203"/>
      <c r="V137" s="123"/>
      <c r="W137" s="193">
        <v>0.7</v>
      </c>
      <c r="X137" s="231">
        <v>0.7</v>
      </c>
      <c r="Y137" s="203">
        <v>0.3</v>
      </c>
      <c r="Z137" s="123"/>
      <c r="AA137" s="193"/>
      <c r="AB137" s="231">
        <v>0.3</v>
      </c>
      <c r="AC137" s="211">
        <v>1</v>
      </c>
      <c r="AD137" s="203"/>
      <c r="AE137" s="123"/>
      <c r="AF137" s="193"/>
      <c r="AG137" s="212"/>
      <c r="AH137" s="203"/>
      <c r="AI137" s="123"/>
      <c r="AJ137" s="222"/>
      <c r="AK137" s="227"/>
      <c r="AL137" s="123"/>
      <c r="AM137" s="222"/>
      <c r="AN137" s="248"/>
      <c r="AO137" s="227"/>
      <c r="AP137" s="224"/>
    </row>
    <row r="138" spans="1:42" s="124" customFormat="1">
      <c r="A138" s="161">
        <f t="shared" si="26"/>
        <v>118</v>
      </c>
      <c r="B138" s="131" t="s">
        <v>89</v>
      </c>
      <c r="C138" s="48" t="s">
        <v>7</v>
      </c>
      <c r="D138" s="48">
        <v>100</v>
      </c>
      <c r="E138" s="119">
        <v>45170</v>
      </c>
      <c r="F138" s="119">
        <v>45214</v>
      </c>
      <c r="G138" s="121"/>
      <c r="H138" s="121">
        <f t="shared" si="28"/>
        <v>100</v>
      </c>
      <c r="I138" s="121">
        <f t="shared" si="24"/>
        <v>100</v>
      </c>
      <c r="J138" s="126"/>
      <c r="K138" s="123"/>
      <c r="L138" s="175"/>
      <c r="M138" s="185"/>
      <c r="N138" s="123"/>
      <c r="O138" s="193"/>
      <c r="P138" s="212"/>
      <c r="Q138" s="203"/>
      <c r="R138" s="123"/>
      <c r="S138" s="193"/>
      <c r="T138" s="212"/>
      <c r="U138" s="203"/>
      <c r="V138" s="123"/>
      <c r="W138" s="193">
        <v>0.6</v>
      </c>
      <c r="X138" s="231">
        <v>0.6</v>
      </c>
      <c r="Y138" s="203">
        <v>0.4</v>
      </c>
      <c r="Z138" s="123"/>
      <c r="AA138" s="193"/>
      <c r="AB138" s="231">
        <v>0.4</v>
      </c>
      <c r="AC138" s="211">
        <v>1</v>
      </c>
      <c r="AD138" s="203"/>
      <c r="AE138" s="123"/>
      <c r="AF138" s="193"/>
      <c r="AG138" s="212"/>
      <c r="AH138" s="203"/>
      <c r="AI138" s="123"/>
      <c r="AJ138" s="222"/>
      <c r="AK138" s="227"/>
      <c r="AL138" s="123"/>
      <c r="AM138" s="222"/>
      <c r="AN138" s="248"/>
      <c r="AO138" s="227"/>
      <c r="AP138" s="224"/>
    </row>
    <row r="139" spans="1:42" s="124" customFormat="1">
      <c r="A139" s="161">
        <f t="shared" si="26"/>
        <v>119</v>
      </c>
      <c r="B139" s="131" t="s">
        <v>90</v>
      </c>
      <c r="C139" s="52" t="s">
        <v>7</v>
      </c>
      <c r="D139" s="52">
        <v>100</v>
      </c>
      <c r="E139" s="119">
        <v>45170</v>
      </c>
      <c r="F139" s="119">
        <v>45214</v>
      </c>
      <c r="G139" s="121"/>
      <c r="H139" s="121">
        <f t="shared" si="28"/>
        <v>100</v>
      </c>
      <c r="I139" s="121">
        <f t="shared" si="24"/>
        <v>100</v>
      </c>
      <c r="J139" s="126"/>
      <c r="K139" s="123"/>
      <c r="L139" s="175"/>
      <c r="M139" s="185"/>
      <c r="N139" s="123"/>
      <c r="O139" s="193"/>
      <c r="P139" s="212"/>
      <c r="Q139" s="203"/>
      <c r="R139" s="123"/>
      <c r="S139" s="193"/>
      <c r="T139" s="212"/>
      <c r="U139" s="203"/>
      <c r="V139" s="123"/>
      <c r="W139" s="193">
        <v>70</v>
      </c>
      <c r="X139" s="231">
        <f>SUM(U139:W139)</f>
        <v>70</v>
      </c>
      <c r="Y139" s="203">
        <v>30</v>
      </c>
      <c r="Z139" s="123"/>
      <c r="AA139" s="193"/>
      <c r="AB139" s="211">
        <f>SUM(Y139:AA139)</f>
        <v>30</v>
      </c>
      <c r="AC139" s="211">
        <f>SUM(AB139,X139,T139,P139)</f>
        <v>100</v>
      </c>
      <c r="AD139" s="203"/>
      <c r="AE139" s="123"/>
      <c r="AF139" s="193"/>
      <c r="AG139" s="212"/>
      <c r="AH139" s="203"/>
      <c r="AI139" s="123"/>
      <c r="AJ139" s="222"/>
      <c r="AK139" s="227"/>
      <c r="AL139" s="123"/>
      <c r="AM139" s="222"/>
      <c r="AN139" s="248"/>
      <c r="AO139" s="227"/>
      <c r="AP139" s="224"/>
    </row>
    <row r="140" spans="1:42" s="124" customFormat="1">
      <c r="A140" s="161">
        <f t="shared" si="26"/>
        <v>120</v>
      </c>
      <c r="B140" s="131" t="s">
        <v>27</v>
      </c>
      <c r="C140" s="48" t="s">
        <v>7</v>
      </c>
      <c r="D140" s="48">
        <v>100</v>
      </c>
      <c r="E140" s="119">
        <v>45158</v>
      </c>
      <c r="F140" s="119">
        <v>45412</v>
      </c>
      <c r="G140" s="121"/>
      <c r="H140" s="121">
        <f>D140</f>
        <v>100</v>
      </c>
      <c r="I140" s="121">
        <f t="shared" si="24"/>
        <v>100</v>
      </c>
      <c r="J140" s="126"/>
      <c r="K140" s="123"/>
      <c r="L140" s="175"/>
      <c r="M140" s="185"/>
      <c r="N140" s="123"/>
      <c r="O140" s="193"/>
      <c r="P140" s="212"/>
      <c r="Q140" s="203"/>
      <c r="R140" s="123"/>
      <c r="S140" s="193"/>
      <c r="T140" s="211"/>
      <c r="U140" s="203"/>
      <c r="V140" s="123">
        <v>10</v>
      </c>
      <c r="W140" s="193">
        <v>15</v>
      </c>
      <c r="X140" s="211">
        <f>SUM(U140:W140)</f>
        <v>25</v>
      </c>
      <c r="Y140" s="203">
        <v>15</v>
      </c>
      <c r="Z140" s="123">
        <v>10</v>
      </c>
      <c r="AA140" s="193">
        <v>10</v>
      </c>
      <c r="AB140" s="231">
        <f>SUM(Y140:AA140)</f>
        <v>35</v>
      </c>
      <c r="AC140" s="211">
        <v>60</v>
      </c>
      <c r="AD140" s="203">
        <v>10</v>
      </c>
      <c r="AE140" s="123">
        <v>10</v>
      </c>
      <c r="AF140" s="193">
        <v>10</v>
      </c>
      <c r="AG140" s="231">
        <v>30</v>
      </c>
      <c r="AH140" s="203">
        <v>10</v>
      </c>
      <c r="AI140" s="123"/>
      <c r="AJ140" s="222"/>
      <c r="AK140" s="231">
        <f>AD140</f>
        <v>10</v>
      </c>
      <c r="AL140" s="123"/>
      <c r="AM140" s="222"/>
      <c r="AN140" s="248"/>
      <c r="AO140" s="231">
        <f>AH140</f>
        <v>10</v>
      </c>
      <c r="AP140" s="211">
        <f>SUM(AO140,AG140)</f>
        <v>40</v>
      </c>
    </row>
    <row r="141" spans="1:42" s="112" customFormat="1" ht="14.4">
      <c r="A141" s="161"/>
      <c r="B141" s="110" t="s">
        <v>114</v>
      </c>
      <c r="C141" s="60" t="s">
        <v>7</v>
      </c>
      <c r="D141" s="56" t="s">
        <v>43</v>
      </c>
      <c r="E141" s="57">
        <f>MIN((E142:E145))</f>
        <v>45066</v>
      </c>
      <c r="F141" s="57">
        <f xml:space="preserve"> MAX(F142:F145)</f>
        <v>45141</v>
      </c>
      <c r="G141" s="58"/>
      <c r="H141" s="58">
        <v>1</v>
      </c>
      <c r="I141" s="80"/>
      <c r="J141" s="129"/>
      <c r="K141" s="116"/>
      <c r="L141" s="136"/>
      <c r="M141" s="184"/>
      <c r="N141" s="117"/>
      <c r="O141" s="175"/>
      <c r="P141" s="212"/>
      <c r="Q141" s="204"/>
      <c r="R141" s="117"/>
      <c r="S141" s="175"/>
      <c r="T141" s="211"/>
      <c r="U141" s="204"/>
      <c r="V141" s="117"/>
      <c r="W141" s="175"/>
      <c r="X141" s="211"/>
      <c r="Y141" s="204"/>
      <c r="Z141" s="117"/>
      <c r="AA141" s="175"/>
      <c r="AB141" s="212"/>
      <c r="AC141" s="211"/>
      <c r="AD141" s="204"/>
      <c r="AE141" s="117"/>
      <c r="AF141" s="175"/>
      <c r="AG141" s="212"/>
      <c r="AH141" s="204"/>
      <c r="AI141" s="117"/>
      <c r="AJ141" s="111"/>
      <c r="AK141" s="227"/>
      <c r="AL141" s="117"/>
      <c r="AM141" s="111"/>
      <c r="AN141" s="246"/>
      <c r="AO141" s="227"/>
      <c r="AP141" s="224"/>
    </row>
    <row r="142" spans="1:42" s="118" customFormat="1">
      <c r="A142" s="161">
        <v>121</v>
      </c>
      <c r="B142" s="132" t="s">
        <v>29</v>
      </c>
      <c r="C142" s="90" t="s">
        <v>19</v>
      </c>
      <c r="D142" s="90">
        <v>424</v>
      </c>
      <c r="E142" s="119">
        <v>45066</v>
      </c>
      <c r="F142" s="119">
        <v>45071</v>
      </c>
      <c r="G142" s="75"/>
      <c r="H142" s="75">
        <f>D142</f>
        <v>424</v>
      </c>
      <c r="I142" s="75">
        <f>D142</f>
        <v>424</v>
      </c>
      <c r="J142" s="128"/>
      <c r="K142" s="115"/>
      <c r="L142" s="175"/>
      <c r="M142" s="186"/>
      <c r="N142" s="115"/>
      <c r="O142" s="192"/>
      <c r="P142" s="212"/>
      <c r="Q142" s="202"/>
      <c r="R142" s="115">
        <f>D142</f>
        <v>424</v>
      </c>
      <c r="S142" s="192"/>
      <c r="T142" s="211">
        <f t="shared" ref="T142:T155" si="36">SUM(Q142:S142)</f>
        <v>424</v>
      </c>
      <c r="U142" s="202"/>
      <c r="V142" s="115"/>
      <c r="W142" s="192"/>
      <c r="X142" s="211"/>
      <c r="Y142" s="202"/>
      <c r="Z142" s="115"/>
      <c r="AA142" s="192"/>
      <c r="AB142" s="212"/>
      <c r="AC142" s="211">
        <f>SUM(AB142,X142,T142,P142)</f>
        <v>424</v>
      </c>
      <c r="AD142" s="202"/>
      <c r="AE142" s="115"/>
      <c r="AF142" s="192"/>
      <c r="AG142" s="212"/>
      <c r="AH142" s="202"/>
      <c r="AI142" s="115"/>
      <c r="AJ142" s="221"/>
      <c r="AK142" s="227"/>
      <c r="AL142" s="115"/>
      <c r="AM142" s="221"/>
      <c r="AN142" s="247"/>
      <c r="AO142" s="227"/>
      <c r="AP142" s="224"/>
    </row>
    <row r="143" spans="1:42" s="118" customFormat="1">
      <c r="A143" s="161">
        <v>122</v>
      </c>
      <c r="B143" s="132" t="s">
        <v>65</v>
      </c>
      <c r="C143" s="90" t="s">
        <v>19</v>
      </c>
      <c r="D143" s="90">
        <v>424</v>
      </c>
      <c r="E143" s="119">
        <v>45137</v>
      </c>
      <c r="F143" s="119">
        <v>45141</v>
      </c>
      <c r="G143" s="75"/>
      <c r="H143" s="75">
        <v>424</v>
      </c>
      <c r="I143" s="75"/>
      <c r="J143" s="128"/>
      <c r="K143" s="115"/>
      <c r="L143" s="175"/>
      <c r="M143" s="186"/>
      <c r="N143" s="115"/>
      <c r="O143" s="192"/>
      <c r="P143" s="212"/>
      <c r="Q143" s="202"/>
      <c r="R143" s="115"/>
      <c r="S143" s="192"/>
      <c r="T143" s="211"/>
      <c r="U143" s="202">
        <v>224</v>
      </c>
      <c r="V143" s="115">
        <v>200</v>
      </c>
      <c r="W143" s="192"/>
      <c r="X143" s="211">
        <f>424</f>
        <v>424</v>
      </c>
      <c r="Y143" s="202"/>
      <c r="Z143" s="115"/>
      <c r="AA143" s="192"/>
      <c r="AB143" s="212"/>
      <c r="AC143" s="211">
        <v>424</v>
      </c>
      <c r="AD143" s="202"/>
      <c r="AE143" s="115"/>
      <c r="AF143" s="192"/>
      <c r="AG143" s="212"/>
      <c r="AH143" s="202"/>
      <c r="AI143" s="115"/>
      <c r="AJ143" s="221"/>
      <c r="AK143" s="227"/>
      <c r="AL143" s="115"/>
      <c r="AM143" s="221"/>
      <c r="AN143" s="247"/>
      <c r="AO143" s="227"/>
      <c r="AP143" s="224"/>
    </row>
    <row r="144" spans="1:42" s="124" customFormat="1">
      <c r="A144" s="161">
        <v>123</v>
      </c>
      <c r="B144" s="131" t="s">
        <v>76</v>
      </c>
      <c r="C144" s="48" t="s">
        <v>17</v>
      </c>
      <c r="D144" s="48">
        <v>1260</v>
      </c>
      <c r="E144" s="119">
        <v>45066</v>
      </c>
      <c r="F144" s="119">
        <v>45137</v>
      </c>
      <c r="G144" s="121"/>
      <c r="H144" s="75">
        <f t="shared" ref="H144:H145" si="37">D144</f>
        <v>1260</v>
      </c>
      <c r="I144" s="75">
        <f t="shared" ref="I144:I145" si="38">D144</f>
        <v>1260</v>
      </c>
      <c r="J144" s="126"/>
      <c r="K144" s="123"/>
      <c r="L144" s="175"/>
      <c r="M144" s="185"/>
      <c r="N144" s="123"/>
      <c r="O144" s="193"/>
      <c r="P144" s="212"/>
      <c r="Q144" s="203"/>
      <c r="R144" s="123">
        <f>$D$144/3</f>
        <v>420</v>
      </c>
      <c r="S144" s="193">
        <f t="shared" ref="S144:U144" si="39">$D$144/3</f>
        <v>420</v>
      </c>
      <c r="T144" s="211">
        <f t="shared" si="36"/>
        <v>840</v>
      </c>
      <c r="U144" s="203">
        <f t="shared" si="39"/>
        <v>420</v>
      </c>
      <c r="V144" s="123"/>
      <c r="W144" s="193"/>
      <c r="X144" s="211">
        <f t="shared" ref="X144:X169" si="40">SUM(U144:W144)</f>
        <v>420</v>
      </c>
      <c r="Y144" s="203"/>
      <c r="Z144" s="123"/>
      <c r="AA144" s="193"/>
      <c r="AB144" s="212"/>
      <c r="AC144" s="211">
        <f>SUM(AB144,X144,T144,P144)</f>
        <v>1260</v>
      </c>
      <c r="AD144" s="203"/>
      <c r="AE144" s="123"/>
      <c r="AF144" s="193"/>
      <c r="AG144" s="212"/>
      <c r="AH144" s="203"/>
      <c r="AI144" s="123"/>
      <c r="AJ144" s="222"/>
      <c r="AK144" s="227"/>
      <c r="AL144" s="123"/>
      <c r="AM144" s="222"/>
      <c r="AN144" s="248"/>
      <c r="AO144" s="227"/>
      <c r="AP144" s="224"/>
    </row>
    <row r="145" spans="1:42" s="118" customFormat="1">
      <c r="A145" s="161">
        <v>124</v>
      </c>
      <c r="B145" s="132" t="s">
        <v>118</v>
      </c>
      <c r="C145" s="90" t="s">
        <v>23</v>
      </c>
      <c r="D145" s="90">
        <v>12</v>
      </c>
      <c r="E145" s="119">
        <v>45137</v>
      </c>
      <c r="F145" s="119">
        <v>45141</v>
      </c>
      <c r="G145" s="75"/>
      <c r="H145" s="75">
        <f t="shared" si="37"/>
        <v>12</v>
      </c>
      <c r="I145" s="75">
        <f t="shared" si="38"/>
        <v>12</v>
      </c>
      <c r="J145" s="128"/>
      <c r="K145" s="115"/>
      <c r="L145" s="175"/>
      <c r="M145" s="186"/>
      <c r="N145" s="115"/>
      <c r="O145" s="192"/>
      <c r="P145" s="212"/>
      <c r="Q145" s="202"/>
      <c r="R145" s="115"/>
      <c r="S145" s="192"/>
      <c r="T145" s="211">
        <f>SUM(Q145:S145)</f>
        <v>0</v>
      </c>
      <c r="U145" s="202"/>
      <c r="V145" s="115">
        <v>12</v>
      </c>
      <c r="W145" s="192"/>
      <c r="X145" s="211">
        <f>SUM(U145:W145)</f>
        <v>12</v>
      </c>
      <c r="Y145" s="202"/>
      <c r="Z145" s="115"/>
      <c r="AA145" s="192"/>
      <c r="AB145" s="212"/>
      <c r="AC145" s="211">
        <f>SUM(AB145,X145,T145,P145)</f>
        <v>12</v>
      </c>
      <c r="AD145" s="202"/>
      <c r="AE145" s="115"/>
      <c r="AF145" s="192"/>
      <c r="AG145" s="212"/>
      <c r="AH145" s="202"/>
      <c r="AI145" s="115"/>
      <c r="AJ145" s="221"/>
      <c r="AK145" s="227"/>
      <c r="AL145" s="115"/>
      <c r="AM145" s="221"/>
      <c r="AN145" s="247"/>
      <c r="AO145" s="227"/>
      <c r="AP145" s="224"/>
    </row>
    <row r="146" spans="1:42" s="112" customFormat="1" ht="14.4">
      <c r="A146" s="161"/>
      <c r="B146" s="110" t="s">
        <v>92</v>
      </c>
      <c r="C146" s="60" t="s">
        <v>7</v>
      </c>
      <c r="D146" s="56" t="s">
        <v>43</v>
      </c>
      <c r="E146" s="57">
        <f>MIN((E147:E151))</f>
        <v>45066</v>
      </c>
      <c r="F146" s="57">
        <f xml:space="preserve"> MAX(F147:F151)</f>
        <v>45140</v>
      </c>
      <c r="G146" s="58"/>
      <c r="H146" s="58">
        <v>1</v>
      </c>
      <c r="I146" s="80"/>
      <c r="J146" s="129"/>
      <c r="K146" s="116"/>
      <c r="L146" s="136"/>
      <c r="M146" s="184"/>
      <c r="N146" s="117"/>
      <c r="O146" s="175"/>
      <c r="P146" s="212"/>
      <c r="Q146" s="204"/>
      <c r="R146" s="117"/>
      <c r="S146" s="175"/>
      <c r="T146" s="211"/>
      <c r="U146" s="204"/>
      <c r="V146" s="117"/>
      <c r="W146" s="175"/>
      <c r="X146" s="211"/>
      <c r="Y146" s="204"/>
      <c r="Z146" s="117"/>
      <c r="AA146" s="175"/>
      <c r="AB146" s="212"/>
      <c r="AC146" s="211"/>
      <c r="AD146" s="204"/>
      <c r="AE146" s="117"/>
      <c r="AF146" s="175"/>
      <c r="AG146" s="212"/>
      <c r="AH146" s="204"/>
      <c r="AI146" s="117"/>
      <c r="AJ146" s="111"/>
      <c r="AK146" s="227"/>
      <c r="AL146" s="117"/>
      <c r="AM146" s="111"/>
      <c r="AN146" s="246"/>
      <c r="AO146" s="227"/>
      <c r="AP146" s="224"/>
    </row>
    <row r="147" spans="1:42" s="118" customFormat="1">
      <c r="A147" s="161">
        <v>125</v>
      </c>
      <c r="B147" s="132" t="s">
        <v>29</v>
      </c>
      <c r="C147" s="90" t="s">
        <v>17</v>
      </c>
      <c r="D147" s="90">
        <f>12+32</f>
        <v>44</v>
      </c>
      <c r="E147" s="119">
        <v>45066</v>
      </c>
      <c r="F147" s="119">
        <v>45066</v>
      </c>
      <c r="G147" s="75"/>
      <c r="H147" s="75">
        <f>D147</f>
        <v>44</v>
      </c>
      <c r="I147" s="75">
        <f>D147</f>
        <v>44</v>
      </c>
      <c r="J147" s="128"/>
      <c r="K147" s="115"/>
      <c r="L147" s="175"/>
      <c r="M147" s="186"/>
      <c r="N147" s="115"/>
      <c r="O147" s="192"/>
      <c r="P147" s="212"/>
      <c r="Q147" s="202"/>
      <c r="R147" s="115">
        <f>D147</f>
        <v>44</v>
      </c>
      <c r="S147" s="192"/>
      <c r="T147" s="211">
        <f>SUM(Q147:S147)</f>
        <v>44</v>
      </c>
      <c r="U147" s="202"/>
      <c r="V147" s="115"/>
      <c r="W147" s="192"/>
      <c r="X147" s="211"/>
      <c r="Y147" s="202"/>
      <c r="Z147" s="115"/>
      <c r="AA147" s="192"/>
      <c r="AB147" s="212"/>
      <c r="AC147" s="211">
        <f>SUM(AB147,X147,T147,P147)</f>
        <v>44</v>
      </c>
      <c r="AD147" s="202"/>
      <c r="AE147" s="115"/>
      <c r="AF147" s="192"/>
      <c r="AG147" s="212"/>
      <c r="AH147" s="202"/>
      <c r="AI147" s="115"/>
      <c r="AJ147" s="221"/>
      <c r="AK147" s="227"/>
      <c r="AL147" s="115"/>
      <c r="AM147" s="221"/>
      <c r="AN147" s="247"/>
      <c r="AO147" s="227"/>
      <c r="AP147" s="224"/>
    </row>
    <row r="148" spans="1:42" s="124" customFormat="1">
      <c r="A148" s="161">
        <v>126</v>
      </c>
      <c r="B148" s="91" t="s">
        <v>93</v>
      </c>
      <c r="C148" s="48" t="s">
        <v>17</v>
      </c>
      <c r="D148" s="48">
        <f>42+17+358+7+2+26</f>
        <v>452</v>
      </c>
      <c r="E148" s="119">
        <v>45066</v>
      </c>
      <c r="F148" s="119">
        <v>45076</v>
      </c>
      <c r="G148" s="121"/>
      <c r="H148" s="75">
        <f t="shared" ref="H148:H151" si="41">D148</f>
        <v>452</v>
      </c>
      <c r="I148" s="75">
        <f t="shared" ref="I148:I151" si="42">D148</f>
        <v>452</v>
      </c>
      <c r="J148" s="126"/>
      <c r="K148" s="123"/>
      <c r="L148" s="175"/>
      <c r="M148" s="185"/>
      <c r="N148" s="123"/>
      <c r="O148" s="193"/>
      <c r="P148" s="212"/>
      <c r="Q148" s="203"/>
      <c r="R148" s="123">
        <f>D148</f>
        <v>452</v>
      </c>
      <c r="S148" s="193"/>
      <c r="T148" s="211">
        <f t="shared" si="36"/>
        <v>452</v>
      </c>
      <c r="U148" s="203"/>
      <c r="V148" s="123"/>
      <c r="W148" s="193"/>
      <c r="X148" s="211"/>
      <c r="Y148" s="203"/>
      <c r="Z148" s="123"/>
      <c r="AA148" s="193"/>
      <c r="AB148" s="212"/>
      <c r="AC148" s="211">
        <f>SUM(AB148,X148,T148,P148)</f>
        <v>452</v>
      </c>
      <c r="AD148" s="203"/>
      <c r="AE148" s="123"/>
      <c r="AF148" s="193"/>
      <c r="AG148" s="212"/>
      <c r="AH148" s="203"/>
      <c r="AI148" s="123"/>
      <c r="AJ148" s="222"/>
      <c r="AK148" s="227"/>
      <c r="AL148" s="123"/>
      <c r="AM148" s="222"/>
      <c r="AN148" s="248"/>
      <c r="AO148" s="227"/>
      <c r="AP148" s="224"/>
    </row>
    <row r="149" spans="1:42" s="124" customFormat="1">
      <c r="A149" s="161">
        <v>127</v>
      </c>
      <c r="B149" s="131" t="s">
        <v>94</v>
      </c>
      <c r="C149" s="48" t="s">
        <v>23</v>
      </c>
      <c r="D149" s="48">
        <f>12+7+78+2+20</f>
        <v>119</v>
      </c>
      <c r="E149" s="119">
        <v>45066</v>
      </c>
      <c r="F149" s="119">
        <v>45087</v>
      </c>
      <c r="G149" s="121"/>
      <c r="H149" s="75">
        <f t="shared" si="41"/>
        <v>119</v>
      </c>
      <c r="I149" s="75">
        <f t="shared" si="42"/>
        <v>119</v>
      </c>
      <c r="J149" s="126"/>
      <c r="K149" s="123"/>
      <c r="L149" s="175"/>
      <c r="M149" s="185"/>
      <c r="N149" s="123"/>
      <c r="O149" s="193"/>
      <c r="P149" s="212"/>
      <c r="Q149" s="203"/>
      <c r="R149" s="123">
        <v>70</v>
      </c>
      <c r="S149" s="193">
        <v>49</v>
      </c>
      <c r="T149" s="211">
        <f>SUM(Q149:S149)</f>
        <v>119</v>
      </c>
      <c r="U149" s="203"/>
      <c r="V149" s="123"/>
      <c r="W149" s="193"/>
      <c r="X149" s="211"/>
      <c r="Y149" s="203"/>
      <c r="Z149" s="123"/>
      <c r="AA149" s="193"/>
      <c r="AB149" s="212"/>
      <c r="AC149" s="211">
        <f>SUM(AB149,X149,T149,P149)</f>
        <v>119</v>
      </c>
      <c r="AD149" s="203"/>
      <c r="AE149" s="123"/>
      <c r="AF149" s="193"/>
      <c r="AG149" s="212"/>
      <c r="AH149" s="203"/>
      <c r="AI149" s="123"/>
      <c r="AJ149" s="222"/>
      <c r="AK149" s="227"/>
      <c r="AL149" s="123"/>
      <c r="AM149" s="222"/>
      <c r="AN149" s="248"/>
      <c r="AO149" s="227"/>
      <c r="AP149" s="224"/>
    </row>
    <row r="150" spans="1:42" s="124" customFormat="1">
      <c r="A150" s="161">
        <v>128</v>
      </c>
      <c r="B150" s="131" t="s">
        <v>95</v>
      </c>
      <c r="C150" s="48" t="s">
        <v>17</v>
      </c>
      <c r="D150" s="48">
        <f>45+19+367+10+26</f>
        <v>467</v>
      </c>
      <c r="E150" s="119">
        <v>45138</v>
      </c>
      <c r="F150" s="119">
        <v>45140</v>
      </c>
      <c r="G150" s="121"/>
      <c r="H150" s="75">
        <f t="shared" si="41"/>
        <v>467</v>
      </c>
      <c r="I150" s="75">
        <f t="shared" si="42"/>
        <v>467</v>
      </c>
      <c r="J150" s="126"/>
      <c r="K150" s="123"/>
      <c r="L150" s="175"/>
      <c r="M150" s="185"/>
      <c r="N150" s="123"/>
      <c r="O150" s="193"/>
      <c r="P150" s="212"/>
      <c r="Q150" s="203"/>
      <c r="R150" s="123"/>
      <c r="S150" s="193"/>
      <c r="T150" s="211">
        <f t="shared" si="36"/>
        <v>0</v>
      </c>
      <c r="U150" s="203">
        <f>V150</f>
        <v>233.5</v>
      </c>
      <c r="V150" s="123">
        <f>D150/2</f>
        <v>233.5</v>
      </c>
      <c r="W150" s="193"/>
      <c r="X150" s="211">
        <f t="shared" si="40"/>
        <v>467</v>
      </c>
      <c r="Y150" s="203"/>
      <c r="Z150" s="123"/>
      <c r="AA150" s="193"/>
      <c r="AB150" s="212"/>
      <c r="AC150" s="211">
        <f>SUM(AB150,X150,T150,P150)</f>
        <v>467</v>
      </c>
      <c r="AD150" s="203"/>
      <c r="AE150" s="123"/>
      <c r="AF150" s="193"/>
      <c r="AG150" s="212"/>
      <c r="AH150" s="203"/>
      <c r="AI150" s="123"/>
      <c r="AJ150" s="222"/>
      <c r="AK150" s="227"/>
      <c r="AL150" s="123"/>
      <c r="AM150" s="222"/>
      <c r="AN150" s="248"/>
      <c r="AO150" s="227"/>
      <c r="AP150" s="224"/>
    </row>
    <row r="151" spans="1:42" s="124" customFormat="1">
      <c r="A151" s="161">
        <v>129</v>
      </c>
      <c r="B151" s="91" t="s">
        <v>65</v>
      </c>
      <c r="C151" s="48" t="s">
        <v>19</v>
      </c>
      <c r="D151" s="48">
        <v>30</v>
      </c>
      <c r="E151" s="119">
        <v>45137</v>
      </c>
      <c r="F151" s="119">
        <v>45137</v>
      </c>
      <c r="G151" s="121"/>
      <c r="H151" s="75">
        <f t="shared" si="41"/>
        <v>30</v>
      </c>
      <c r="I151" s="75">
        <f t="shared" si="42"/>
        <v>30</v>
      </c>
      <c r="J151" s="126"/>
      <c r="K151" s="123"/>
      <c r="L151" s="175"/>
      <c r="M151" s="185"/>
      <c r="N151" s="123"/>
      <c r="O151" s="193"/>
      <c r="P151" s="212"/>
      <c r="Q151" s="203"/>
      <c r="R151" s="123"/>
      <c r="S151" s="193"/>
      <c r="T151" s="211">
        <f t="shared" si="36"/>
        <v>0</v>
      </c>
      <c r="U151" s="203">
        <f>D151</f>
        <v>30</v>
      </c>
      <c r="V151" s="123"/>
      <c r="W151" s="193"/>
      <c r="X151" s="211">
        <f t="shared" si="40"/>
        <v>30</v>
      </c>
      <c r="Y151" s="203"/>
      <c r="Z151" s="123"/>
      <c r="AA151" s="193"/>
      <c r="AB151" s="212"/>
      <c r="AC151" s="211">
        <f>SUM(AB151,X151,T151,P151)</f>
        <v>30</v>
      </c>
      <c r="AD151" s="203"/>
      <c r="AE151" s="123"/>
      <c r="AF151" s="193"/>
      <c r="AG151" s="212"/>
      <c r="AH151" s="203"/>
      <c r="AI151" s="123"/>
      <c r="AJ151" s="222"/>
      <c r="AK151" s="227"/>
      <c r="AL151" s="123"/>
      <c r="AM151" s="222"/>
      <c r="AN151" s="248"/>
      <c r="AO151" s="227"/>
      <c r="AP151" s="224"/>
    </row>
    <row r="152" spans="1:42" s="112" customFormat="1" ht="14.4">
      <c r="A152" s="161"/>
      <c r="B152" s="110" t="s">
        <v>96</v>
      </c>
      <c r="C152" s="60" t="s">
        <v>7</v>
      </c>
      <c r="D152" s="56" t="s">
        <v>43</v>
      </c>
      <c r="E152" s="57">
        <f>MIN((E153:E157))</f>
        <v>45067</v>
      </c>
      <c r="F152" s="57">
        <f xml:space="preserve"> MAX(F153:F157)</f>
        <v>45104</v>
      </c>
      <c r="G152" s="58"/>
      <c r="H152" s="58">
        <v>1</v>
      </c>
      <c r="I152" s="80"/>
      <c r="J152" s="129"/>
      <c r="K152" s="116"/>
      <c r="L152" s="136"/>
      <c r="M152" s="184"/>
      <c r="N152" s="117"/>
      <c r="O152" s="175"/>
      <c r="P152" s="212"/>
      <c r="Q152" s="204"/>
      <c r="R152" s="117"/>
      <c r="S152" s="175"/>
      <c r="T152" s="211"/>
      <c r="U152" s="204"/>
      <c r="V152" s="117"/>
      <c r="W152" s="175"/>
      <c r="X152" s="211"/>
      <c r="Y152" s="204"/>
      <c r="Z152" s="117"/>
      <c r="AA152" s="175"/>
      <c r="AB152" s="212"/>
      <c r="AC152" s="211"/>
      <c r="AD152" s="204"/>
      <c r="AE152" s="117"/>
      <c r="AF152" s="175"/>
      <c r="AG152" s="212"/>
      <c r="AH152" s="204"/>
      <c r="AI152" s="117"/>
      <c r="AJ152" s="111"/>
      <c r="AK152" s="227"/>
      <c r="AL152" s="117"/>
      <c r="AM152" s="111"/>
      <c r="AN152" s="246"/>
      <c r="AO152" s="227"/>
      <c r="AP152" s="224"/>
    </row>
    <row r="153" spans="1:42" s="118" customFormat="1">
      <c r="A153" s="161">
        <v>130</v>
      </c>
      <c r="B153" s="133" t="s">
        <v>29</v>
      </c>
      <c r="C153" s="90" t="s">
        <v>19</v>
      </c>
      <c r="D153" s="90">
        <f>292+50.1+207</f>
        <v>549.1</v>
      </c>
      <c r="E153" s="119">
        <v>45078</v>
      </c>
      <c r="F153" s="119">
        <v>45087</v>
      </c>
      <c r="G153" s="75"/>
      <c r="H153" s="75">
        <f>D153</f>
        <v>549.1</v>
      </c>
      <c r="I153" s="75">
        <f>D153</f>
        <v>549.1</v>
      </c>
      <c r="J153" s="128"/>
      <c r="K153" s="115"/>
      <c r="L153" s="175"/>
      <c r="M153" s="186"/>
      <c r="N153" s="115"/>
      <c r="O153" s="192"/>
      <c r="P153" s="212"/>
      <c r="Q153" s="202"/>
      <c r="R153" s="115"/>
      <c r="S153" s="192">
        <f>D153</f>
        <v>549.1</v>
      </c>
      <c r="T153" s="211">
        <f>SUM(Q153:S153)</f>
        <v>549.1</v>
      </c>
      <c r="U153" s="202"/>
      <c r="V153" s="115"/>
      <c r="W153" s="192"/>
      <c r="X153" s="211"/>
      <c r="Y153" s="202"/>
      <c r="Z153" s="115"/>
      <c r="AA153" s="192"/>
      <c r="AB153" s="212"/>
      <c r="AC153" s="211">
        <f>SUM(AB153,X153,T153,P153)</f>
        <v>549.1</v>
      </c>
      <c r="AD153" s="202"/>
      <c r="AE153" s="115"/>
      <c r="AF153" s="192"/>
      <c r="AG153" s="212"/>
      <c r="AH153" s="202"/>
      <c r="AI153" s="115"/>
      <c r="AJ153" s="221"/>
      <c r="AK153" s="227"/>
      <c r="AL153" s="115"/>
      <c r="AM153" s="221"/>
      <c r="AN153" s="247"/>
      <c r="AO153" s="227"/>
      <c r="AP153" s="224"/>
    </row>
    <row r="154" spans="1:42" s="124" customFormat="1">
      <c r="A154" s="161">
        <v>131</v>
      </c>
      <c r="B154" s="91" t="s">
        <v>93</v>
      </c>
      <c r="C154" s="48" t="s">
        <v>17</v>
      </c>
      <c r="D154" s="48">
        <f>5.5+575+93+46+12+5+2+4.5+18+18</f>
        <v>779</v>
      </c>
      <c r="E154" s="119">
        <v>45087</v>
      </c>
      <c r="F154" s="119">
        <v>45097</v>
      </c>
      <c r="G154" s="121"/>
      <c r="H154" s="75">
        <f t="shared" ref="H154:H156" si="43">D154</f>
        <v>779</v>
      </c>
      <c r="I154" s="75">
        <f t="shared" ref="I154:I157" si="44">D154</f>
        <v>779</v>
      </c>
      <c r="J154" s="126"/>
      <c r="K154" s="123"/>
      <c r="L154" s="175"/>
      <c r="M154" s="185"/>
      <c r="N154" s="123"/>
      <c r="O154" s="193"/>
      <c r="P154" s="212"/>
      <c r="Q154" s="203"/>
      <c r="R154" s="123"/>
      <c r="S154" s="193">
        <f>D154</f>
        <v>779</v>
      </c>
      <c r="T154" s="211">
        <f>SUM(Q154:S154)</f>
        <v>779</v>
      </c>
      <c r="U154" s="203"/>
      <c r="V154" s="123"/>
      <c r="W154" s="193"/>
      <c r="X154" s="211"/>
      <c r="Y154" s="203"/>
      <c r="Z154" s="123"/>
      <c r="AA154" s="193"/>
      <c r="AB154" s="212"/>
      <c r="AC154" s="211">
        <f>SUM(AB154,X154,T154,P154)</f>
        <v>779</v>
      </c>
      <c r="AD154" s="203"/>
      <c r="AE154" s="123"/>
      <c r="AF154" s="193"/>
      <c r="AG154" s="212"/>
      <c r="AH154" s="203"/>
      <c r="AI154" s="123"/>
      <c r="AJ154" s="222"/>
      <c r="AK154" s="227"/>
      <c r="AL154" s="123"/>
      <c r="AM154" s="222"/>
      <c r="AN154" s="248"/>
      <c r="AO154" s="227"/>
      <c r="AP154" s="224"/>
    </row>
    <row r="155" spans="1:42" s="124" customFormat="1">
      <c r="A155" s="161">
        <v>132</v>
      </c>
      <c r="B155" s="91" t="s">
        <v>91</v>
      </c>
      <c r="C155" s="48" t="s">
        <v>23</v>
      </c>
      <c r="D155" s="48">
        <v>7</v>
      </c>
      <c r="E155" s="119">
        <v>45067</v>
      </c>
      <c r="F155" s="119">
        <v>45087</v>
      </c>
      <c r="G155" s="121"/>
      <c r="H155" s="75">
        <f t="shared" si="43"/>
        <v>7</v>
      </c>
      <c r="I155" s="75">
        <f t="shared" si="44"/>
        <v>7</v>
      </c>
      <c r="J155" s="126"/>
      <c r="K155" s="123"/>
      <c r="L155" s="175"/>
      <c r="M155" s="185"/>
      <c r="N155" s="123"/>
      <c r="O155" s="193"/>
      <c r="P155" s="212"/>
      <c r="Q155" s="203"/>
      <c r="R155" s="123">
        <v>4</v>
      </c>
      <c r="S155" s="193">
        <v>3</v>
      </c>
      <c r="T155" s="211">
        <f t="shared" si="36"/>
        <v>7</v>
      </c>
      <c r="U155" s="203"/>
      <c r="V155" s="123"/>
      <c r="W155" s="193"/>
      <c r="X155" s="211"/>
      <c r="Y155" s="203"/>
      <c r="Z155" s="123"/>
      <c r="AA155" s="193"/>
      <c r="AB155" s="212"/>
      <c r="AC155" s="211">
        <f>SUM(AB155,X155,T155,P155)</f>
        <v>7</v>
      </c>
      <c r="AD155" s="203"/>
      <c r="AE155" s="123"/>
      <c r="AF155" s="193"/>
      <c r="AG155" s="212"/>
      <c r="AH155" s="203"/>
      <c r="AI155" s="123"/>
      <c r="AJ155" s="222"/>
      <c r="AK155" s="227"/>
      <c r="AL155" s="123"/>
      <c r="AM155" s="222"/>
      <c r="AN155" s="248"/>
      <c r="AO155" s="227"/>
      <c r="AP155" s="224"/>
    </row>
    <row r="156" spans="1:42" s="124" customFormat="1">
      <c r="A156" s="161">
        <v>133</v>
      </c>
      <c r="B156" s="131" t="s">
        <v>65</v>
      </c>
      <c r="C156" s="48" t="s">
        <v>19</v>
      </c>
      <c r="D156" s="48">
        <f>329.5+31+7.5</f>
        <v>368</v>
      </c>
      <c r="E156" s="122">
        <v>45093</v>
      </c>
      <c r="F156" s="122">
        <v>45094</v>
      </c>
      <c r="G156" s="121"/>
      <c r="H156" s="75">
        <f t="shared" si="43"/>
        <v>368</v>
      </c>
      <c r="I156" s="75">
        <f t="shared" si="44"/>
        <v>368</v>
      </c>
      <c r="J156" s="126"/>
      <c r="K156" s="123"/>
      <c r="L156" s="175"/>
      <c r="M156" s="185"/>
      <c r="N156" s="123"/>
      <c r="O156" s="193"/>
      <c r="P156" s="212"/>
      <c r="Q156" s="203"/>
      <c r="R156" s="123"/>
      <c r="S156" s="193">
        <f>D156</f>
        <v>368</v>
      </c>
      <c r="T156" s="211"/>
      <c r="U156" s="203"/>
      <c r="V156" s="123"/>
      <c r="W156" s="193"/>
      <c r="X156" s="211"/>
      <c r="Y156" s="203"/>
      <c r="Z156" s="123"/>
      <c r="AA156" s="193"/>
      <c r="AB156" s="212"/>
      <c r="AC156" s="211">
        <f>SUM(AB156,X156,T156,P156)</f>
        <v>0</v>
      </c>
      <c r="AD156" s="203"/>
      <c r="AE156" s="123"/>
      <c r="AF156" s="193"/>
      <c r="AG156" s="212"/>
      <c r="AH156" s="203"/>
      <c r="AI156" s="123"/>
      <c r="AJ156" s="222"/>
      <c r="AK156" s="227"/>
      <c r="AL156" s="123"/>
      <c r="AM156" s="222"/>
      <c r="AN156" s="248"/>
      <c r="AO156" s="227"/>
      <c r="AP156" s="224"/>
    </row>
    <row r="157" spans="1:42" s="124" customFormat="1">
      <c r="A157" s="161">
        <v>134</v>
      </c>
      <c r="B157" s="131" t="s">
        <v>95</v>
      </c>
      <c r="C157" s="90" t="s">
        <v>17</v>
      </c>
      <c r="D157" s="90">
        <v>574.35</v>
      </c>
      <c r="E157" s="122">
        <v>45094</v>
      </c>
      <c r="F157" s="122">
        <v>45104</v>
      </c>
      <c r="G157" s="121"/>
      <c r="H157" s="75">
        <f>D157</f>
        <v>574.35</v>
      </c>
      <c r="I157" s="75">
        <f t="shared" si="44"/>
        <v>574.35</v>
      </c>
      <c r="J157" s="126"/>
      <c r="K157" s="123"/>
      <c r="L157" s="175"/>
      <c r="M157" s="185"/>
      <c r="N157" s="123"/>
      <c r="O157" s="193"/>
      <c r="P157" s="212"/>
      <c r="Q157" s="203"/>
      <c r="R157" s="123"/>
      <c r="S157" s="193">
        <f>D157</f>
        <v>574.35</v>
      </c>
      <c r="T157" s="211">
        <f>SUM(Q157:S157)</f>
        <v>574.35</v>
      </c>
      <c r="U157" s="203"/>
      <c r="V157" s="123"/>
      <c r="W157" s="193"/>
      <c r="X157" s="211"/>
      <c r="Y157" s="203"/>
      <c r="Z157" s="123"/>
      <c r="AA157" s="193"/>
      <c r="AB157" s="212"/>
      <c r="AC157" s="211">
        <f>SUM(AB157,X157,T157,P157)</f>
        <v>574.35</v>
      </c>
      <c r="AD157" s="203"/>
      <c r="AE157" s="123"/>
      <c r="AF157" s="193"/>
      <c r="AG157" s="212"/>
      <c r="AH157" s="203"/>
      <c r="AI157" s="123"/>
      <c r="AJ157" s="222"/>
      <c r="AK157" s="227"/>
      <c r="AL157" s="123"/>
      <c r="AM157" s="222"/>
      <c r="AN157" s="248"/>
      <c r="AO157" s="227"/>
      <c r="AP157" s="224"/>
    </row>
    <row r="158" spans="1:42" s="112" customFormat="1" ht="14.4">
      <c r="A158" s="161"/>
      <c r="B158" s="110" t="s">
        <v>97</v>
      </c>
      <c r="C158" s="60" t="s">
        <v>7</v>
      </c>
      <c r="D158" s="56" t="s">
        <v>43</v>
      </c>
      <c r="E158" s="57">
        <f>MIN((E159:E165))</f>
        <v>44925</v>
      </c>
      <c r="F158" s="57">
        <f xml:space="preserve"> MAX(F159:F165)</f>
        <v>45229</v>
      </c>
      <c r="G158" s="58">
        <v>0.1</v>
      </c>
      <c r="H158" s="58">
        <v>0.9</v>
      </c>
      <c r="I158" s="80"/>
      <c r="J158" s="129"/>
      <c r="K158" s="116"/>
      <c r="L158" s="136"/>
      <c r="M158" s="184"/>
      <c r="N158" s="117"/>
      <c r="O158" s="175"/>
      <c r="P158" s="212"/>
      <c r="Q158" s="204"/>
      <c r="R158" s="117"/>
      <c r="T158" s="212"/>
      <c r="U158" s="204"/>
      <c r="V158" s="117"/>
      <c r="W158" s="175"/>
      <c r="X158" s="212"/>
      <c r="Y158" s="204"/>
      <c r="Z158" s="117"/>
      <c r="AA158" s="175"/>
      <c r="AB158" s="212"/>
      <c r="AC158" s="211"/>
      <c r="AD158" s="204"/>
      <c r="AE158" s="117"/>
      <c r="AF158" s="175"/>
      <c r="AG158" s="212"/>
      <c r="AH158" s="204"/>
      <c r="AI158" s="117"/>
      <c r="AJ158" s="111"/>
      <c r="AK158" s="227"/>
      <c r="AL158" s="117"/>
      <c r="AM158" s="111"/>
      <c r="AN158" s="246"/>
      <c r="AO158" s="227"/>
      <c r="AP158" s="224"/>
    </row>
    <row r="159" spans="1:42" s="124" customFormat="1">
      <c r="A159" s="161">
        <v>135</v>
      </c>
      <c r="B159" s="131" t="s">
        <v>79</v>
      </c>
      <c r="C159" s="48" t="s">
        <v>19</v>
      </c>
      <c r="D159" s="121">
        <f>2277+3150</f>
        <v>5427</v>
      </c>
      <c r="E159" s="122">
        <v>44925</v>
      </c>
      <c r="F159" s="122">
        <v>44941</v>
      </c>
      <c r="G159" s="121">
        <f>D159</f>
        <v>5427</v>
      </c>
      <c r="H159" s="121"/>
      <c r="I159" s="121">
        <f>D159</f>
        <v>5427</v>
      </c>
      <c r="J159" s="126"/>
      <c r="K159" s="123">
        <v>600</v>
      </c>
      <c r="L159" s="136"/>
      <c r="M159" s="185">
        <f>G159</f>
        <v>5427</v>
      </c>
      <c r="N159" s="123"/>
      <c r="O159" s="193"/>
      <c r="P159" s="211">
        <f>M159</f>
        <v>5427</v>
      </c>
      <c r="Q159" s="203"/>
      <c r="R159" s="123"/>
      <c r="S159" s="193"/>
      <c r="T159" s="212"/>
      <c r="U159" s="203"/>
      <c r="V159" s="123"/>
      <c r="W159" s="193"/>
      <c r="X159" s="212"/>
      <c r="Y159" s="203"/>
      <c r="Z159" s="123"/>
      <c r="AA159" s="193"/>
      <c r="AB159" s="212"/>
      <c r="AC159" s="211">
        <f>SUM(AB159,X159,T159,P159)</f>
        <v>5427</v>
      </c>
      <c r="AD159" s="203"/>
      <c r="AE159" s="123"/>
      <c r="AF159" s="193"/>
      <c r="AG159" s="212"/>
      <c r="AH159" s="203"/>
      <c r="AI159" s="123"/>
      <c r="AJ159" s="222"/>
      <c r="AK159" s="227"/>
      <c r="AL159" s="123"/>
      <c r="AM159" s="222"/>
      <c r="AN159" s="248"/>
      <c r="AO159" s="227"/>
      <c r="AP159" s="224"/>
    </row>
    <row r="160" spans="1:42" s="124" customFormat="1">
      <c r="A160" s="161">
        <v>136</v>
      </c>
      <c r="B160" s="131" t="s">
        <v>98</v>
      </c>
      <c r="C160" s="48" t="s">
        <v>19</v>
      </c>
      <c r="D160" s="134">
        <f>2530+3500</f>
        <v>6030</v>
      </c>
      <c r="E160" s="122">
        <v>44925</v>
      </c>
      <c r="F160" s="122">
        <v>45107</v>
      </c>
      <c r="G160" s="121">
        <v>5942.7</v>
      </c>
      <c r="H160" s="121">
        <f>D160-G160</f>
        <v>87.300000000000182</v>
      </c>
      <c r="I160" s="121">
        <f t="shared" ref="I160:I166" si="45">D160</f>
        <v>6030</v>
      </c>
      <c r="J160" s="126"/>
      <c r="K160" s="123">
        <v>700</v>
      </c>
      <c r="L160" s="136"/>
      <c r="M160" s="185">
        <f>G160</f>
        <v>5942.7</v>
      </c>
      <c r="N160" s="123"/>
      <c r="O160" s="193"/>
      <c r="P160" s="211">
        <f>M160</f>
        <v>5942.7</v>
      </c>
      <c r="Q160" s="203"/>
      <c r="R160" s="123"/>
      <c r="S160" s="193">
        <f>H160</f>
        <v>87.300000000000182</v>
      </c>
      <c r="T160" s="231">
        <f>S160</f>
        <v>87.300000000000182</v>
      </c>
      <c r="U160" s="203"/>
      <c r="V160" s="123"/>
      <c r="W160" s="193"/>
      <c r="X160" s="212"/>
      <c r="Y160" s="203"/>
      <c r="Z160" s="123"/>
      <c r="AA160" s="193"/>
      <c r="AB160" s="212"/>
      <c r="AC160" s="211">
        <f t="shared" ref="AC160:AC164" si="46">SUM(AB160,X160,T160,P160)</f>
        <v>6030</v>
      </c>
      <c r="AD160" s="203"/>
      <c r="AE160" s="123"/>
      <c r="AF160" s="193"/>
      <c r="AG160" s="212"/>
      <c r="AH160" s="203"/>
      <c r="AI160" s="123"/>
      <c r="AJ160" s="222"/>
      <c r="AK160" s="227"/>
      <c r="AL160" s="123"/>
      <c r="AM160" s="222"/>
      <c r="AN160" s="248"/>
      <c r="AO160" s="227"/>
      <c r="AP160" s="224"/>
    </row>
    <row r="161" spans="1:42" s="124" customFormat="1">
      <c r="A161" s="161">
        <v>137</v>
      </c>
      <c r="B161" s="91" t="s">
        <v>99</v>
      </c>
      <c r="C161" s="48" t="s">
        <v>19</v>
      </c>
      <c r="D161" s="134">
        <v>2277</v>
      </c>
      <c r="E161" s="122">
        <v>45108</v>
      </c>
      <c r="F161" s="122">
        <v>45169</v>
      </c>
      <c r="G161" s="121"/>
      <c r="H161" s="135" t="s">
        <v>1266</v>
      </c>
      <c r="I161" s="121">
        <f t="shared" si="45"/>
        <v>2277</v>
      </c>
      <c r="J161" s="126"/>
      <c r="K161" s="123"/>
      <c r="L161" s="175"/>
      <c r="M161" s="185"/>
      <c r="N161" s="123"/>
      <c r="O161" s="193"/>
      <c r="P161" s="212"/>
      <c r="Q161" s="203"/>
      <c r="R161" s="123"/>
      <c r="S161" s="193"/>
      <c r="T161" s="212"/>
      <c r="U161" s="203">
        <f>D161/2</f>
        <v>1138.5</v>
      </c>
      <c r="V161" s="123">
        <f>U161</f>
        <v>1138.5</v>
      </c>
      <c r="W161" s="193"/>
      <c r="X161" s="231">
        <f t="shared" si="40"/>
        <v>2277</v>
      </c>
      <c r="Y161" s="203"/>
      <c r="Z161" s="123"/>
      <c r="AA161" s="193"/>
      <c r="AB161" s="212"/>
      <c r="AC161" s="211">
        <f t="shared" si="46"/>
        <v>2277</v>
      </c>
      <c r="AD161" s="203"/>
      <c r="AE161" s="123"/>
      <c r="AF161" s="193"/>
      <c r="AG161" s="212"/>
      <c r="AH161" s="203"/>
      <c r="AI161" s="123"/>
      <c r="AJ161" s="222"/>
      <c r="AK161" s="227"/>
      <c r="AL161" s="123"/>
      <c r="AM161" s="222"/>
      <c r="AN161" s="248"/>
      <c r="AO161" s="227"/>
      <c r="AP161" s="224"/>
    </row>
    <row r="162" spans="1:42" s="124" customFormat="1">
      <c r="A162" s="161">
        <v>138</v>
      </c>
      <c r="B162" s="91" t="s">
        <v>24</v>
      </c>
      <c r="C162" s="48" t="s">
        <v>19</v>
      </c>
      <c r="D162" s="48">
        <f>2310+3577</f>
        <v>5887</v>
      </c>
      <c r="E162" s="122">
        <v>45108</v>
      </c>
      <c r="F162" s="122">
        <v>45199</v>
      </c>
      <c r="G162" s="121"/>
      <c r="H162" s="121">
        <f>D162</f>
        <v>5887</v>
      </c>
      <c r="I162" s="121">
        <f t="shared" si="45"/>
        <v>5887</v>
      </c>
      <c r="J162" s="126"/>
      <c r="K162" s="123"/>
      <c r="L162" s="175"/>
      <c r="M162" s="185"/>
      <c r="N162" s="123"/>
      <c r="O162" s="193"/>
      <c r="P162" s="212"/>
      <c r="Q162" s="203"/>
      <c r="R162" s="123"/>
      <c r="S162" s="193"/>
      <c r="T162" s="212"/>
      <c r="U162" s="203">
        <f>$D$162/3</f>
        <v>1962.3333333333333</v>
      </c>
      <c r="V162" s="123">
        <f t="shared" ref="V162:W162" si="47">$D$162/3</f>
        <v>1962.3333333333333</v>
      </c>
      <c r="W162" s="193">
        <f t="shared" si="47"/>
        <v>1962.3333333333333</v>
      </c>
      <c r="X162" s="231">
        <f t="shared" si="40"/>
        <v>5887</v>
      </c>
      <c r="Y162" s="203"/>
      <c r="Z162" s="123"/>
      <c r="AA162" s="193"/>
      <c r="AB162" s="212"/>
      <c r="AC162" s="211">
        <f t="shared" si="46"/>
        <v>5887</v>
      </c>
      <c r="AD162" s="203"/>
      <c r="AE162" s="123"/>
      <c r="AF162" s="193"/>
      <c r="AG162" s="212"/>
      <c r="AH162" s="203"/>
      <c r="AI162" s="123"/>
      <c r="AJ162" s="222"/>
      <c r="AK162" s="227"/>
      <c r="AL162" s="123"/>
      <c r="AM162" s="222"/>
      <c r="AN162" s="248"/>
      <c r="AO162" s="227"/>
      <c r="AP162" s="224"/>
    </row>
    <row r="163" spans="1:42" s="124" customFormat="1">
      <c r="A163" s="161">
        <v>139</v>
      </c>
      <c r="B163" s="131" t="s">
        <v>28</v>
      </c>
      <c r="C163" s="48" t="s">
        <v>20</v>
      </c>
      <c r="D163" s="48">
        <v>1580</v>
      </c>
      <c r="E163" s="122">
        <v>45192</v>
      </c>
      <c r="F163" s="122">
        <v>45199</v>
      </c>
      <c r="G163" s="121"/>
      <c r="H163" s="121">
        <f>D163</f>
        <v>1580</v>
      </c>
      <c r="I163" s="121">
        <f t="shared" si="45"/>
        <v>1580</v>
      </c>
      <c r="J163" s="126"/>
      <c r="K163" s="123"/>
      <c r="L163" s="175"/>
      <c r="M163" s="185"/>
      <c r="N163" s="123"/>
      <c r="O163" s="193"/>
      <c r="P163" s="212"/>
      <c r="Q163" s="203"/>
      <c r="R163" s="123"/>
      <c r="S163" s="193"/>
      <c r="T163" s="212"/>
      <c r="U163" s="203"/>
      <c r="V163" s="123"/>
      <c r="W163" s="193">
        <f>D163</f>
        <v>1580</v>
      </c>
      <c r="X163" s="231">
        <f t="shared" si="40"/>
        <v>1580</v>
      </c>
      <c r="Y163" s="203"/>
      <c r="Z163" s="123"/>
      <c r="AA163" s="193"/>
      <c r="AB163" s="212"/>
      <c r="AC163" s="211">
        <f t="shared" si="46"/>
        <v>1580</v>
      </c>
      <c r="AD163" s="203"/>
      <c r="AE163" s="123"/>
      <c r="AF163" s="193"/>
      <c r="AG163" s="212"/>
      <c r="AH163" s="203"/>
      <c r="AI163" s="123"/>
      <c r="AJ163" s="222"/>
      <c r="AK163" s="227"/>
      <c r="AL163" s="123"/>
      <c r="AM163" s="222"/>
      <c r="AN163" s="248"/>
      <c r="AO163" s="227"/>
      <c r="AP163" s="224"/>
    </row>
    <row r="164" spans="1:42" s="124" customFormat="1">
      <c r="A164" s="161">
        <v>140</v>
      </c>
      <c r="B164" s="131" t="s">
        <v>100</v>
      </c>
      <c r="C164" s="48" t="s">
        <v>23</v>
      </c>
      <c r="D164" s="48">
        <v>4</v>
      </c>
      <c r="E164" s="122">
        <v>45200</v>
      </c>
      <c r="F164" s="122">
        <v>45201</v>
      </c>
      <c r="G164" s="121"/>
      <c r="H164" s="121">
        <f>D164</f>
        <v>4</v>
      </c>
      <c r="I164" s="121">
        <f t="shared" si="45"/>
        <v>4</v>
      </c>
      <c r="J164" s="126"/>
      <c r="K164" s="123"/>
      <c r="L164" s="175"/>
      <c r="M164" s="185"/>
      <c r="N164" s="123"/>
      <c r="O164" s="193"/>
      <c r="P164" s="212"/>
      <c r="Q164" s="203"/>
      <c r="R164" s="123"/>
      <c r="S164" s="193"/>
      <c r="T164" s="212"/>
      <c r="U164" s="203"/>
      <c r="V164" s="123"/>
      <c r="W164" s="193"/>
      <c r="X164" s="231"/>
      <c r="Y164" s="203">
        <f>D164</f>
        <v>4</v>
      </c>
      <c r="Z164" s="123"/>
      <c r="AA164" s="193"/>
      <c r="AB164" s="211">
        <f>SUM(Y164:AA164)</f>
        <v>4</v>
      </c>
      <c r="AC164" s="211">
        <f t="shared" si="46"/>
        <v>4</v>
      </c>
      <c r="AD164" s="203"/>
      <c r="AE164" s="123"/>
      <c r="AF164" s="193"/>
      <c r="AG164" s="212"/>
      <c r="AH164" s="203"/>
      <c r="AI164" s="123"/>
      <c r="AJ164" s="222"/>
      <c r="AK164" s="227"/>
      <c r="AL164" s="123"/>
      <c r="AM164" s="222"/>
      <c r="AN164" s="248"/>
      <c r="AO164" s="227"/>
      <c r="AP164" s="224"/>
    </row>
    <row r="165" spans="1:42" s="124" customFormat="1">
      <c r="A165" s="161">
        <v>141</v>
      </c>
      <c r="B165" s="131" t="s">
        <v>27</v>
      </c>
      <c r="C165" s="48" t="s">
        <v>20</v>
      </c>
      <c r="D165" s="48">
        <v>1330</v>
      </c>
      <c r="E165" s="122">
        <v>45201</v>
      </c>
      <c r="F165" s="122">
        <v>45229</v>
      </c>
      <c r="G165" s="121"/>
      <c r="H165" s="121">
        <f>D165</f>
        <v>1330</v>
      </c>
      <c r="I165" s="121">
        <f t="shared" si="45"/>
        <v>1330</v>
      </c>
      <c r="J165" s="126"/>
      <c r="K165" s="123"/>
      <c r="L165" s="175"/>
      <c r="M165" s="185"/>
      <c r="N165" s="123"/>
      <c r="O165" s="193"/>
      <c r="P165" s="212"/>
      <c r="Q165" s="203"/>
      <c r="R165" s="123"/>
      <c r="S165" s="193"/>
      <c r="T165" s="212"/>
      <c r="U165" s="203"/>
      <c r="V165" s="123"/>
      <c r="W165" s="193"/>
      <c r="X165" s="231"/>
      <c r="Y165" s="256">
        <v>1330</v>
      </c>
      <c r="Z165" s="123"/>
      <c r="AA165" s="193"/>
      <c r="AB165" s="231">
        <f>Y165</f>
        <v>1330</v>
      </c>
      <c r="AC165" s="211">
        <f>SUM(AB165,X165,T165,P165)</f>
        <v>1330</v>
      </c>
      <c r="AD165" s="203"/>
      <c r="AE165" s="123"/>
      <c r="AF165" s="193"/>
      <c r="AG165" s="212"/>
      <c r="AH165" s="203"/>
      <c r="AI165" s="123"/>
      <c r="AJ165" s="222"/>
      <c r="AK165" s="227"/>
      <c r="AL165" s="123"/>
      <c r="AM165" s="222"/>
      <c r="AN165" s="248"/>
      <c r="AO165" s="227"/>
      <c r="AP165" s="224"/>
    </row>
    <row r="166" spans="1:42" s="124" customFormat="1">
      <c r="A166" s="161">
        <v>142</v>
      </c>
      <c r="B166" s="132" t="s">
        <v>106</v>
      </c>
      <c r="C166" s="90" t="s">
        <v>7</v>
      </c>
      <c r="D166" s="90">
        <v>100</v>
      </c>
      <c r="E166" s="119">
        <v>45301</v>
      </c>
      <c r="F166" s="119">
        <v>45449</v>
      </c>
      <c r="G166" s="75"/>
      <c r="H166" s="253">
        <f t="shared" ref="H166" si="48">D166</f>
        <v>100</v>
      </c>
      <c r="I166" s="135">
        <f t="shared" si="45"/>
        <v>100</v>
      </c>
      <c r="J166" s="126"/>
      <c r="K166" s="123"/>
      <c r="L166" s="175"/>
      <c r="M166" s="185"/>
      <c r="N166" s="123"/>
      <c r="O166" s="193"/>
      <c r="P166" s="212"/>
      <c r="Q166" s="203"/>
      <c r="R166" s="123"/>
      <c r="S166" s="193"/>
      <c r="T166" s="212"/>
      <c r="U166" s="203"/>
      <c r="V166" s="123"/>
      <c r="W166" s="193"/>
      <c r="X166" s="212"/>
      <c r="Y166" s="203"/>
      <c r="Z166" s="123"/>
      <c r="AA166" s="193"/>
      <c r="AB166" s="211"/>
      <c r="AC166" s="211"/>
      <c r="AD166" s="203">
        <v>20</v>
      </c>
      <c r="AE166" s="123">
        <v>20</v>
      </c>
      <c r="AF166" s="193">
        <v>20</v>
      </c>
      <c r="AG166" s="231">
        <f>60</f>
        <v>60</v>
      </c>
      <c r="AH166" s="203">
        <v>20</v>
      </c>
      <c r="AI166" s="123">
        <v>15</v>
      </c>
      <c r="AJ166" s="260">
        <v>5</v>
      </c>
      <c r="AK166" s="211">
        <v>40</v>
      </c>
      <c r="AL166" s="123"/>
      <c r="AM166" s="222"/>
      <c r="AN166" s="248"/>
      <c r="AO166" s="211"/>
      <c r="AP166" s="224">
        <v>100</v>
      </c>
    </row>
    <row r="167" spans="1:42" s="112" customFormat="1" ht="14.4">
      <c r="A167" s="161"/>
      <c r="B167" s="110" t="s">
        <v>42</v>
      </c>
      <c r="C167" s="60" t="s">
        <v>7</v>
      </c>
      <c r="D167" s="56" t="s">
        <v>43</v>
      </c>
      <c r="E167" s="57">
        <f>MIN((E168:E169))</f>
        <v>45108</v>
      </c>
      <c r="F167" s="57">
        <f xml:space="preserve"> MAX(F168:F169)</f>
        <v>45381</v>
      </c>
      <c r="G167" s="58"/>
      <c r="H167" s="58">
        <v>1</v>
      </c>
      <c r="I167" s="80"/>
      <c r="J167" s="129"/>
      <c r="K167" s="116"/>
      <c r="L167" s="136"/>
      <c r="M167" s="184"/>
      <c r="N167" s="117"/>
      <c r="O167" s="175"/>
      <c r="P167" s="212"/>
      <c r="Q167" s="204"/>
      <c r="R167" s="117"/>
      <c r="S167" s="175"/>
      <c r="T167" s="212"/>
      <c r="U167" s="204"/>
      <c r="V167" s="117"/>
      <c r="W167" s="175"/>
      <c r="X167" s="231"/>
      <c r="Y167" s="204"/>
      <c r="Z167" s="117"/>
      <c r="AA167" s="175"/>
      <c r="AB167" s="212"/>
      <c r="AC167" s="211"/>
      <c r="AD167" s="204"/>
      <c r="AE167" s="117"/>
      <c r="AF167" s="175"/>
      <c r="AG167" s="212"/>
      <c r="AH167" s="204"/>
      <c r="AI167" s="117"/>
      <c r="AJ167" s="111"/>
      <c r="AK167" s="227"/>
      <c r="AL167" s="117"/>
      <c r="AM167" s="111"/>
      <c r="AN167" s="246"/>
      <c r="AO167" s="227"/>
      <c r="AP167" s="224"/>
    </row>
    <row r="168" spans="1:42" s="124" customFormat="1">
      <c r="A168" s="161">
        <v>143</v>
      </c>
      <c r="B168" s="131" t="s">
        <v>44</v>
      </c>
      <c r="C168" s="48" t="s">
        <v>7</v>
      </c>
      <c r="D168" s="49" t="s">
        <v>43</v>
      </c>
      <c r="E168" s="122">
        <v>45108</v>
      </c>
      <c r="F168" s="122">
        <v>45260</v>
      </c>
      <c r="G168" s="121"/>
      <c r="H168" s="135" t="str">
        <f>D168</f>
        <v>100</v>
      </c>
      <c r="I168" s="135" t="str">
        <f>D168</f>
        <v>100</v>
      </c>
      <c r="J168" s="126"/>
      <c r="K168" s="123"/>
      <c r="L168" s="175"/>
      <c r="M168" s="185"/>
      <c r="N168" s="123"/>
      <c r="O168" s="193"/>
      <c r="P168" s="212"/>
      <c r="Q168" s="203"/>
      <c r="R168" s="123"/>
      <c r="S168" s="193"/>
      <c r="T168" s="212"/>
      <c r="U168" s="203">
        <v>20</v>
      </c>
      <c r="V168" s="123">
        <v>20</v>
      </c>
      <c r="W168" s="193">
        <v>20</v>
      </c>
      <c r="X168" s="231">
        <f t="shared" si="40"/>
        <v>60</v>
      </c>
      <c r="Y168" s="203">
        <v>20</v>
      </c>
      <c r="Z168" s="123">
        <v>20</v>
      </c>
      <c r="AA168" s="193"/>
      <c r="AB168" s="211">
        <f>SUM(Y168:AA168)</f>
        <v>40</v>
      </c>
      <c r="AC168" s="211">
        <f>SUM(AB168,X168,T168,P168)</f>
        <v>100</v>
      </c>
      <c r="AD168" s="203"/>
      <c r="AE168" s="123"/>
      <c r="AF168" s="193"/>
      <c r="AG168" s="212"/>
      <c r="AH168" s="203"/>
      <c r="AI168" s="123"/>
      <c r="AJ168" s="222"/>
      <c r="AK168" s="227"/>
      <c r="AL168" s="123"/>
      <c r="AM168" s="222"/>
      <c r="AN168" s="248"/>
      <c r="AO168" s="227"/>
      <c r="AP168" s="224"/>
    </row>
    <row r="169" spans="1:42" s="124" customFormat="1">
      <c r="A169" s="161">
        <v>144</v>
      </c>
      <c r="B169" s="131" t="s">
        <v>45</v>
      </c>
      <c r="C169" s="48" t="s">
        <v>7</v>
      </c>
      <c r="D169" s="49" t="s">
        <v>43</v>
      </c>
      <c r="E169" s="122">
        <v>45170</v>
      </c>
      <c r="F169" s="122">
        <v>45381</v>
      </c>
      <c r="G169" s="121"/>
      <c r="H169" s="135" t="str">
        <f>D169</f>
        <v>100</v>
      </c>
      <c r="I169" s="121">
        <f>50</f>
        <v>50</v>
      </c>
      <c r="J169" s="126"/>
      <c r="K169" s="123"/>
      <c r="L169" s="175"/>
      <c r="M169" s="185"/>
      <c r="N169" s="123"/>
      <c r="O169" s="193"/>
      <c r="P169" s="212"/>
      <c r="Q169" s="203"/>
      <c r="R169" s="123"/>
      <c r="S169" s="193"/>
      <c r="T169" s="212"/>
      <c r="U169" s="203"/>
      <c r="V169" s="123"/>
      <c r="W169" s="193">
        <f>$D$169/7</f>
        <v>14.285714285714286</v>
      </c>
      <c r="X169" s="231">
        <f t="shared" si="40"/>
        <v>14.285714285714286</v>
      </c>
      <c r="Y169" s="203">
        <f t="shared" ref="Y169:AF169" si="49">$D$169/7</f>
        <v>14.285714285714286</v>
      </c>
      <c r="Z169" s="123">
        <f t="shared" si="49"/>
        <v>14.285714285714286</v>
      </c>
      <c r="AA169" s="193">
        <f t="shared" si="49"/>
        <v>14.285714285714286</v>
      </c>
      <c r="AB169" s="211">
        <f>SUM(Y169:AA169)</f>
        <v>42.857142857142861</v>
      </c>
      <c r="AC169" s="211">
        <f>SUM(AB169,X169,T169,P169)</f>
        <v>57.142857142857146</v>
      </c>
      <c r="AD169" s="203">
        <f t="shared" si="49"/>
        <v>14.285714285714286</v>
      </c>
      <c r="AE169" s="123">
        <f t="shared" si="49"/>
        <v>14.285714285714286</v>
      </c>
      <c r="AF169" s="193">
        <f t="shared" si="49"/>
        <v>14.285714285714286</v>
      </c>
      <c r="AG169" s="211">
        <f>SUM(AD169:AF169)</f>
        <v>42.857142857142861</v>
      </c>
      <c r="AH169" s="203"/>
      <c r="AI169" s="123"/>
      <c r="AJ169" s="222"/>
      <c r="AK169" s="227"/>
      <c r="AL169" s="123"/>
      <c r="AM169" s="222"/>
      <c r="AN169" s="248"/>
      <c r="AO169" s="227"/>
      <c r="AP169" s="224">
        <v>42.86</v>
      </c>
    </row>
    <row r="170" spans="1:42" s="112" customFormat="1" ht="14.4">
      <c r="A170" s="161"/>
      <c r="B170" s="110" t="s">
        <v>46</v>
      </c>
      <c r="C170" s="60" t="s">
        <v>7</v>
      </c>
      <c r="D170" s="56" t="s">
        <v>43</v>
      </c>
      <c r="E170" s="57">
        <f>MIN((E171:E172))</f>
        <v>45158</v>
      </c>
      <c r="F170" s="57">
        <f xml:space="preserve"> MAX(F171:F172)</f>
        <v>45397</v>
      </c>
      <c r="G170" s="58"/>
      <c r="H170" s="58">
        <v>1</v>
      </c>
      <c r="I170" s="80"/>
      <c r="J170" s="129"/>
      <c r="K170" s="116"/>
      <c r="L170" s="136"/>
      <c r="M170" s="184"/>
      <c r="N170" s="117"/>
      <c r="O170" s="175"/>
      <c r="P170" s="212"/>
      <c r="Q170" s="204"/>
      <c r="R170" s="117"/>
      <c r="S170" s="175"/>
      <c r="T170" s="212"/>
      <c r="U170" s="204"/>
      <c r="V170" s="117"/>
      <c r="W170" s="175"/>
      <c r="X170" s="231"/>
      <c r="Y170" s="204"/>
      <c r="Z170" s="117"/>
      <c r="AA170" s="175"/>
      <c r="AB170" s="212"/>
      <c r="AC170" s="211"/>
      <c r="AD170" s="204"/>
      <c r="AE170" s="117"/>
      <c r="AF170" s="175"/>
      <c r="AG170" s="212"/>
      <c r="AH170" s="204"/>
      <c r="AI170" s="117"/>
      <c r="AJ170" s="111"/>
      <c r="AK170" s="227"/>
      <c r="AL170" s="117"/>
      <c r="AM170" s="111"/>
      <c r="AN170" s="246"/>
      <c r="AO170" s="227"/>
      <c r="AP170" s="224"/>
    </row>
    <row r="171" spans="1:42" s="124" customFormat="1">
      <c r="A171" s="161">
        <v>145</v>
      </c>
      <c r="B171" s="131" t="s">
        <v>47</v>
      </c>
      <c r="C171" s="48" t="s">
        <v>7</v>
      </c>
      <c r="D171" s="49" t="s">
        <v>43</v>
      </c>
      <c r="E171" s="122">
        <v>45158</v>
      </c>
      <c r="F171" s="122">
        <v>45168</v>
      </c>
      <c r="G171" s="121"/>
      <c r="H171" s="135" t="str">
        <f>D171</f>
        <v>100</v>
      </c>
      <c r="I171" s="135" t="str">
        <f>D171</f>
        <v>100</v>
      </c>
      <c r="J171" s="126"/>
      <c r="K171" s="123"/>
      <c r="L171" s="175"/>
      <c r="M171" s="185"/>
      <c r="N171" s="123"/>
      <c r="O171" s="193"/>
      <c r="P171" s="212"/>
      <c r="Q171" s="203"/>
      <c r="R171" s="123"/>
      <c r="S171" s="193"/>
      <c r="T171" s="212"/>
      <c r="U171" s="203"/>
      <c r="V171" s="123" t="str">
        <f>D171</f>
        <v>100</v>
      </c>
      <c r="W171" s="193"/>
      <c r="X171" s="231" t="str">
        <f>V171</f>
        <v>100</v>
      </c>
      <c r="Y171" s="203"/>
      <c r="Z171" s="123"/>
      <c r="AA171" s="193"/>
      <c r="AB171" s="212"/>
      <c r="AC171" s="211" t="str">
        <f>X171</f>
        <v>100</v>
      </c>
      <c r="AD171" s="203"/>
      <c r="AE171" s="123"/>
      <c r="AF171" s="193"/>
      <c r="AG171" s="212"/>
      <c r="AH171" s="203"/>
      <c r="AI171" s="123"/>
      <c r="AJ171" s="222"/>
      <c r="AK171" s="227"/>
      <c r="AL171" s="123"/>
      <c r="AM171" s="222"/>
      <c r="AN171" s="248"/>
      <c r="AO171" s="227"/>
      <c r="AP171" s="224"/>
    </row>
    <row r="172" spans="1:42" s="124" customFormat="1">
      <c r="A172" s="161">
        <v>146</v>
      </c>
      <c r="B172" s="131" t="s">
        <v>48</v>
      </c>
      <c r="C172" s="48" t="s">
        <v>7</v>
      </c>
      <c r="D172" s="49" t="s">
        <v>43</v>
      </c>
      <c r="E172" s="122">
        <v>45392</v>
      </c>
      <c r="F172" s="122">
        <v>45397</v>
      </c>
      <c r="G172" s="121"/>
      <c r="H172" s="135" t="str">
        <f>D172</f>
        <v>100</v>
      </c>
      <c r="I172" s="121">
        <v>0</v>
      </c>
      <c r="J172" s="126"/>
      <c r="K172" s="123"/>
      <c r="L172" s="175"/>
      <c r="M172" s="185"/>
      <c r="N172" s="123"/>
      <c r="O172" s="193"/>
      <c r="P172" s="212"/>
      <c r="Q172" s="203"/>
      <c r="R172" s="123"/>
      <c r="S172" s="193"/>
      <c r="T172" s="212"/>
      <c r="U172" s="203"/>
      <c r="V172" s="123"/>
      <c r="W172" s="193"/>
      <c r="X172" s="231"/>
      <c r="Y172" s="203"/>
      <c r="Z172" s="123"/>
      <c r="AA172" s="193"/>
      <c r="AB172" s="212"/>
      <c r="AC172" s="211"/>
      <c r="AD172" s="203"/>
      <c r="AE172" s="123"/>
      <c r="AF172" s="193"/>
      <c r="AG172" s="212"/>
      <c r="AH172" s="203">
        <f>100</f>
        <v>100</v>
      </c>
      <c r="AI172" s="123"/>
      <c r="AJ172" s="222"/>
      <c r="AK172" s="211">
        <v>100</v>
      </c>
      <c r="AL172" s="123"/>
      <c r="AM172" s="222"/>
      <c r="AN172" s="248"/>
      <c r="AO172" s="211"/>
      <c r="AP172" s="224">
        <v>100</v>
      </c>
    </row>
    <row r="173" spans="1:42" s="112" customFormat="1" ht="14.4">
      <c r="A173" s="161"/>
      <c r="B173" s="110" t="s">
        <v>101</v>
      </c>
      <c r="C173" s="60" t="s">
        <v>7</v>
      </c>
      <c r="D173" s="56" t="s">
        <v>43</v>
      </c>
      <c r="E173" s="57">
        <f>MIN((E174))</f>
        <v>45402</v>
      </c>
      <c r="F173" s="57">
        <f xml:space="preserve"> MAX(F174)</f>
        <v>45407</v>
      </c>
      <c r="G173" s="58"/>
      <c r="H173" s="58">
        <v>1</v>
      </c>
      <c r="I173" s="80"/>
      <c r="J173" s="129"/>
      <c r="K173" s="116"/>
      <c r="L173" s="136"/>
      <c r="M173" s="184"/>
      <c r="N173" s="117"/>
      <c r="O173" s="175"/>
      <c r="P173" s="212"/>
      <c r="Q173" s="204"/>
      <c r="R173" s="117"/>
      <c r="S173" s="175"/>
      <c r="T173" s="212"/>
      <c r="U173" s="204"/>
      <c r="V173" s="117"/>
      <c r="W173" s="175"/>
      <c r="X173" s="212"/>
      <c r="Y173" s="204"/>
      <c r="Z173" s="117"/>
      <c r="AA173" s="175"/>
      <c r="AB173" s="212"/>
      <c r="AC173" s="211"/>
      <c r="AD173" s="204"/>
      <c r="AE173" s="117"/>
      <c r="AF173" s="175"/>
      <c r="AG173" s="212"/>
      <c r="AH173" s="204"/>
      <c r="AI173" s="117"/>
      <c r="AJ173" s="111"/>
      <c r="AK173" s="211"/>
      <c r="AL173" s="117"/>
      <c r="AM173" s="111"/>
      <c r="AN173" s="246"/>
      <c r="AO173" s="211"/>
      <c r="AP173" s="224"/>
    </row>
    <row r="174" spans="1:42" s="124" customFormat="1">
      <c r="A174" s="161">
        <v>147</v>
      </c>
      <c r="B174" s="131" t="s">
        <v>49</v>
      </c>
      <c r="C174" s="48" t="s">
        <v>7</v>
      </c>
      <c r="D174" s="49" t="s">
        <v>43</v>
      </c>
      <c r="E174" s="122">
        <v>45402</v>
      </c>
      <c r="F174" s="122">
        <v>45407</v>
      </c>
      <c r="G174" s="121"/>
      <c r="H174" s="135" t="str">
        <f>D174</f>
        <v>100</v>
      </c>
      <c r="I174" s="121">
        <v>0</v>
      </c>
      <c r="J174" s="126"/>
      <c r="K174" s="123"/>
      <c r="L174" s="175"/>
      <c r="M174" s="185"/>
      <c r="N174" s="123"/>
      <c r="O174" s="193"/>
      <c r="P174" s="212"/>
      <c r="Q174" s="203"/>
      <c r="R174" s="123"/>
      <c r="S174" s="193"/>
      <c r="T174" s="212"/>
      <c r="U174" s="203"/>
      <c r="V174" s="123"/>
      <c r="W174" s="193"/>
      <c r="X174" s="212"/>
      <c r="Y174" s="203"/>
      <c r="Z174" s="123"/>
      <c r="AA174" s="193"/>
      <c r="AB174" s="212"/>
      <c r="AC174" s="211"/>
      <c r="AD174" s="203"/>
      <c r="AE174" s="123"/>
      <c r="AF174" s="193"/>
      <c r="AG174" s="212"/>
      <c r="AH174" s="203" t="str">
        <f>D174</f>
        <v>100</v>
      </c>
      <c r="AI174" s="123"/>
      <c r="AJ174" s="222"/>
      <c r="AK174" s="211">
        <v>100</v>
      </c>
      <c r="AL174" s="123"/>
      <c r="AM174" s="222"/>
      <c r="AN174" s="248"/>
      <c r="AO174" s="211"/>
      <c r="AP174" s="211">
        <v>100</v>
      </c>
    </row>
    <row r="175" spans="1:42" s="112" customFormat="1" ht="14.4">
      <c r="A175" s="161"/>
      <c r="B175" s="110" t="s">
        <v>102</v>
      </c>
      <c r="C175" s="60" t="s">
        <v>7</v>
      </c>
      <c r="D175" s="56" t="s">
        <v>43</v>
      </c>
      <c r="E175" s="57">
        <f>MIN((E176:E187))</f>
        <v>45200</v>
      </c>
      <c r="F175" s="57">
        <f xml:space="preserve"> MAX(F176:F187)</f>
        <v>45501</v>
      </c>
      <c r="G175" s="58"/>
      <c r="H175" s="58">
        <v>1</v>
      </c>
      <c r="I175" s="55"/>
      <c r="J175" s="137"/>
      <c r="K175" s="116"/>
      <c r="L175" s="136"/>
      <c r="M175" s="184"/>
      <c r="N175" s="117"/>
      <c r="O175" s="175"/>
      <c r="P175" s="212"/>
      <c r="Q175" s="204"/>
      <c r="R175" s="117"/>
      <c r="S175" s="175"/>
      <c r="T175" s="212"/>
      <c r="U175" s="204"/>
      <c r="V175" s="117"/>
      <c r="W175" s="175"/>
      <c r="X175" s="212"/>
      <c r="Y175" s="204"/>
      <c r="Z175" s="117"/>
      <c r="AA175" s="175"/>
      <c r="AB175" s="212"/>
      <c r="AC175" s="211"/>
      <c r="AD175" s="204"/>
      <c r="AE175" s="117"/>
      <c r="AF175" s="175"/>
      <c r="AG175" s="212"/>
      <c r="AH175" s="204"/>
      <c r="AI175" s="117"/>
      <c r="AJ175" s="111"/>
      <c r="AK175" s="211"/>
      <c r="AL175" s="117"/>
      <c r="AM175" s="111"/>
      <c r="AN175" s="246"/>
      <c r="AO175" s="211"/>
      <c r="AP175" s="224"/>
    </row>
    <row r="176" spans="1:42" s="124" customFormat="1" ht="27.6">
      <c r="A176" s="161">
        <v>148</v>
      </c>
      <c r="B176" s="131" t="s">
        <v>103</v>
      </c>
      <c r="C176" s="48" t="s">
        <v>7</v>
      </c>
      <c r="D176" s="49" t="s">
        <v>43</v>
      </c>
      <c r="E176" s="122">
        <v>45200</v>
      </c>
      <c r="F176" s="122">
        <f>E176+30</f>
        <v>45230</v>
      </c>
      <c r="G176" s="121"/>
      <c r="H176" s="135" t="str">
        <f>D176</f>
        <v>100</v>
      </c>
      <c r="I176" s="135" t="str">
        <f>D176</f>
        <v>100</v>
      </c>
      <c r="J176" s="126"/>
      <c r="K176" s="123"/>
      <c r="L176" s="175"/>
      <c r="M176" s="185"/>
      <c r="N176" s="123"/>
      <c r="O176" s="193"/>
      <c r="P176" s="212"/>
      <c r="Q176" s="203"/>
      <c r="R176" s="123"/>
      <c r="S176" s="193"/>
      <c r="T176" s="212"/>
      <c r="U176" s="203"/>
      <c r="V176" s="123"/>
      <c r="W176" s="193"/>
      <c r="X176" s="212"/>
      <c r="Y176" s="199" t="str">
        <f>D176</f>
        <v>100</v>
      </c>
      <c r="Z176" s="97"/>
      <c r="AA176" s="190"/>
      <c r="AB176" s="209" t="str">
        <f>Y176</f>
        <v>100</v>
      </c>
      <c r="AC176" s="209" t="str">
        <f>AB176</f>
        <v>100</v>
      </c>
      <c r="AD176" s="199"/>
      <c r="AE176" s="97"/>
      <c r="AF176" s="190"/>
      <c r="AG176" s="210"/>
      <c r="AH176" s="199"/>
      <c r="AI176" s="97"/>
      <c r="AJ176" s="237"/>
      <c r="AK176" s="209"/>
      <c r="AL176" s="97"/>
      <c r="AM176" s="237"/>
      <c r="AN176" s="251"/>
      <c r="AO176" s="209"/>
      <c r="AP176" s="238"/>
    </row>
    <row r="177" spans="1:42" s="124" customFormat="1" ht="27.6">
      <c r="A177" s="161">
        <v>149</v>
      </c>
      <c r="B177" s="131" t="s">
        <v>104</v>
      </c>
      <c r="C177" s="48" t="s">
        <v>7</v>
      </c>
      <c r="D177" s="49" t="s">
        <v>43</v>
      </c>
      <c r="E177" s="122">
        <f>F176</f>
        <v>45230</v>
      </c>
      <c r="F177" s="122">
        <f>E177+30</f>
        <v>45260</v>
      </c>
      <c r="G177" s="121"/>
      <c r="H177" s="135" t="str">
        <f t="shared" ref="H177:H187" si="50">D177</f>
        <v>100</v>
      </c>
      <c r="I177" s="135" t="str">
        <f t="shared" ref="I177:I179" si="51">D177</f>
        <v>100</v>
      </c>
      <c r="J177" s="126"/>
      <c r="K177" s="123"/>
      <c r="L177" s="175"/>
      <c r="M177" s="185"/>
      <c r="N177" s="123"/>
      <c r="O177" s="193"/>
      <c r="P177" s="212"/>
      <c r="Q177" s="203"/>
      <c r="R177" s="123"/>
      <c r="S177" s="193"/>
      <c r="T177" s="212"/>
      <c r="U177" s="203"/>
      <c r="V177" s="123"/>
      <c r="W177" s="193"/>
      <c r="X177" s="212"/>
      <c r="Y177" s="199">
        <v>50</v>
      </c>
      <c r="Z177" s="97">
        <v>50</v>
      </c>
      <c r="AA177" s="190"/>
      <c r="AB177" s="209">
        <f>SUM(Y177:AA177)</f>
        <v>100</v>
      </c>
      <c r="AC177" s="209">
        <f>AB177</f>
        <v>100</v>
      </c>
      <c r="AD177" s="199"/>
      <c r="AE177" s="97"/>
      <c r="AF177" s="190"/>
      <c r="AG177" s="210"/>
      <c r="AH177" s="199"/>
      <c r="AI177" s="97"/>
      <c r="AJ177" s="237"/>
      <c r="AK177" s="209"/>
      <c r="AL177" s="97"/>
      <c r="AM177" s="237"/>
      <c r="AN177" s="251"/>
      <c r="AO177" s="209"/>
      <c r="AP177" s="238"/>
    </row>
    <row r="178" spans="1:42" s="124" customFormat="1" ht="27.6">
      <c r="A178" s="161">
        <v>150</v>
      </c>
      <c r="B178" s="131" t="s">
        <v>105</v>
      </c>
      <c r="C178" s="48" t="s">
        <v>7</v>
      </c>
      <c r="D178" s="49" t="s">
        <v>43</v>
      </c>
      <c r="E178" s="122">
        <f>F177</f>
        <v>45260</v>
      </c>
      <c r="F178" s="122">
        <f>E178+60</f>
        <v>45320</v>
      </c>
      <c r="G178" s="121"/>
      <c r="H178" s="135" t="str">
        <f t="shared" si="50"/>
        <v>100</v>
      </c>
      <c r="I178" s="135" t="str">
        <f t="shared" si="51"/>
        <v>100</v>
      </c>
      <c r="J178" s="126"/>
      <c r="K178" s="123"/>
      <c r="L178" s="175"/>
      <c r="M178" s="185"/>
      <c r="N178" s="123"/>
      <c r="O178" s="193"/>
      <c r="P178" s="212"/>
      <c r="Q178" s="203"/>
      <c r="R178" s="123"/>
      <c r="S178" s="193"/>
      <c r="T178" s="212"/>
      <c r="U178" s="203"/>
      <c r="V178" s="123"/>
      <c r="W178" s="193"/>
      <c r="X178" s="212"/>
      <c r="Y178" s="199"/>
      <c r="Z178" s="97">
        <v>5</v>
      </c>
      <c r="AA178" s="190">
        <v>55</v>
      </c>
      <c r="AB178" s="209">
        <f>SUM(Z178:AA178)</f>
        <v>60</v>
      </c>
      <c r="AC178" s="209">
        <f>SUM(Z178:AB178)</f>
        <v>120</v>
      </c>
      <c r="AD178" s="199">
        <v>20</v>
      </c>
      <c r="AE178" s="97">
        <v>20</v>
      </c>
      <c r="AF178" s="190"/>
      <c r="AG178" s="236">
        <f>SUM(AD178:AF178)</f>
        <v>40</v>
      </c>
      <c r="AH178" s="199"/>
      <c r="AI178" s="97"/>
      <c r="AJ178" s="237"/>
      <c r="AK178" s="209"/>
      <c r="AL178" s="97"/>
      <c r="AM178" s="237"/>
      <c r="AN178" s="251"/>
      <c r="AO178" s="209"/>
      <c r="AP178" s="209">
        <f ca="1">SUM(AG178:AP178)</f>
        <v>40</v>
      </c>
    </row>
    <row r="179" spans="1:42" s="124" customFormat="1">
      <c r="A179" s="161">
        <v>151</v>
      </c>
      <c r="B179" s="131" t="s">
        <v>107</v>
      </c>
      <c r="C179" s="48" t="s">
        <v>7</v>
      </c>
      <c r="D179" s="48">
        <v>100</v>
      </c>
      <c r="E179" s="122">
        <f>F177</f>
        <v>45260</v>
      </c>
      <c r="F179" s="122">
        <f>E179+90</f>
        <v>45350</v>
      </c>
      <c r="G179" s="121"/>
      <c r="H179" s="135">
        <f t="shared" si="50"/>
        <v>100</v>
      </c>
      <c r="I179" s="135">
        <f t="shared" si="51"/>
        <v>100</v>
      </c>
      <c r="J179" s="126"/>
      <c r="K179" s="123"/>
      <c r="L179" s="175"/>
      <c r="M179" s="185"/>
      <c r="N179" s="123"/>
      <c r="O179" s="193"/>
      <c r="P179" s="212"/>
      <c r="Q179" s="203"/>
      <c r="R179" s="123"/>
      <c r="S179" s="193"/>
      <c r="T179" s="212"/>
      <c r="U179" s="203"/>
      <c r="V179" s="123"/>
      <c r="W179" s="193"/>
      <c r="X179" s="212"/>
      <c r="Y179" s="199">
        <f>D179</f>
        <v>100</v>
      </c>
      <c r="Z179" s="97"/>
      <c r="AA179" s="190"/>
      <c r="AB179" s="209">
        <f t="shared" ref="AB179" si="52">SUM(Y179:AA179)</f>
        <v>100</v>
      </c>
      <c r="AC179" s="209">
        <f>AB179</f>
        <v>100</v>
      </c>
      <c r="AD179" s="199"/>
      <c r="AE179" s="97"/>
      <c r="AF179" s="190"/>
      <c r="AG179" s="210"/>
      <c r="AH179" s="199"/>
      <c r="AI179" s="97"/>
      <c r="AJ179" s="237"/>
      <c r="AK179" s="209"/>
      <c r="AL179" s="97"/>
      <c r="AM179" s="237"/>
      <c r="AN179" s="251"/>
      <c r="AO179" s="209"/>
      <c r="AP179" s="238"/>
    </row>
    <row r="180" spans="1:42" s="124" customFormat="1" ht="27.6">
      <c r="A180" s="161">
        <v>152</v>
      </c>
      <c r="B180" s="131" t="s">
        <v>108</v>
      </c>
      <c r="C180" s="48" t="s">
        <v>7</v>
      </c>
      <c r="D180" s="48">
        <v>100</v>
      </c>
      <c r="E180" s="122">
        <f>F179+1</f>
        <v>45351</v>
      </c>
      <c r="F180" s="122">
        <f>E180+30</f>
        <v>45381</v>
      </c>
      <c r="G180" s="121"/>
      <c r="H180" s="135">
        <f t="shared" si="50"/>
        <v>100</v>
      </c>
      <c r="I180" s="121">
        <v>40</v>
      </c>
      <c r="J180" s="126"/>
      <c r="K180" s="123"/>
      <c r="L180" s="175"/>
      <c r="M180" s="185"/>
      <c r="N180" s="123"/>
      <c r="O180" s="193"/>
      <c r="P180" s="212"/>
      <c r="Q180" s="203"/>
      <c r="R180" s="123"/>
      <c r="S180" s="193"/>
      <c r="T180" s="212"/>
      <c r="U180" s="203"/>
      <c r="V180" s="123"/>
      <c r="W180" s="193"/>
      <c r="X180" s="212"/>
      <c r="Y180" s="199"/>
      <c r="Z180" s="97"/>
      <c r="AA180" s="190"/>
      <c r="AB180" s="209"/>
      <c r="AC180" s="209"/>
      <c r="AD180" s="199"/>
      <c r="AE180" s="97">
        <v>5</v>
      </c>
      <c r="AF180" s="190">
        <v>95</v>
      </c>
      <c r="AG180" s="209">
        <f>SUM(AE180:AF180)</f>
        <v>100</v>
      </c>
      <c r="AH180" s="199"/>
      <c r="AI180" s="97"/>
      <c r="AJ180" s="237"/>
      <c r="AK180" s="209"/>
      <c r="AL180" s="97"/>
      <c r="AM180" s="237"/>
      <c r="AN180" s="251"/>
      <c r="AO180" s="209"/>
      <c r="AP180" s="209">
        <f>SUM(AO180,AG180)</f>
        <v>100</v>
      </c>
    </row>
    <row r="181" spans="1:42" s="124" customFormat="1" ht="41.4">
      <c r="A181" s="161">
        <v>153</v>
      </c>
      <c r="B181" s="131" t="s">
        <v>109</v>
      </c>
      <c r="C181" s="48" t="s">
        <v>7</v>
      </c>
      <c r="D181" s="48">
        <v>100</v>
      </c>
      <c r="E181" s="122">
        <f>F177</f>
        <v>45260</v>
      </c>
      <c r="F181" s="122">
        <f>E181+90</f>
        <v>45350</v>
      </c>
      <c r="G181" s="121"/>
      <c r="H181" s="135">
        <f t="shared" si="50"/>
        <v>100</v>
      </c>
      <c r="I181" s="121">
        <v>45</v>
      </c>
      <c r="J181" s="126"/>
      <c r="K181" s="123"/>
      <c r="L181" s="175"/>
      <c r="M181" s="185"/>
      <c r="N181" s="123"/>
      <c r="O181" s="193"/>
      <c r="P181" s="212"/>
      <c r="Q181" s="203"/>
      <c r="R181" s="123"/>
      <c r="S181" s="193"/>
      <c r="T181" s="212"/>
      <c r="U181" s="203"/>
      <c r="V181" s="123"/>
      <c r="W181" s="193"/>
      <c r="X181" s="212"/>
      <c r="Y181" s="199"/>
      <c r="Z181" s="97">
        <v>5</v>
      </c>
      <c r="AA181" s="190">
        <v>55</v>
      </c>
      <c r="AB181" s="209">
        <f>SUM(Z181:AA181)</f>
        <v>60</v>
      </c>
      <c r="AC181" s="209">
        <f>AB181</f>
        <v>60</v>
      </c>
      <c r="AD181" s="199">
        <v>20</v>
      </c>
      <c r="AE181" s="97">
        <v>20</v>
      </c>
      <c r="AF181" s="190"/>
      <c r="AG181" s="209">
        <f>SUM(AD181:AF181)</f>
        <v>40</v>
      </c>
      <c r="AH181" s="199"/>
      <c r="AI181" s="97"/>
      <c r="AJ181" s="237"/>
      <c r="AK181" s="209"/>
      <c r="AL181" s="97"/>
      <c r="AM181" s="237"/>
      <c r="AN181" s="251"/>
      <c r="AO181" s="209"/>
      <c r="AP181" s="209">
        <f>SUM(AO181,AG181)</f>
        <v>40</v>
      </c>
    </row>
    <row r="182" spans="1:42" s="124" customFormat="1">
      <c r="A182" s="161">
        <v>154</v>
      </c>
      <c r="B182" s="131" t="s">
        <v>50</v>
      </c>
      <c r="C182" s="48" t="s">
        <v>15</v>
      </c>
      <c r="D182" s="48">
        <v>1</v>
      </c>
      <c r="E182" s="122">
        <v>45413</v>
      </c>
      <c r="F182" s="122">
        <f>E182+14</f>
        <v>45427</v>
      </c>
      <c r="G182" s="121"/>
      <c r="H182" s="135">
        <f t="shared" si="50"/>
        <v>1</v>
      </c>
      <c r="I182" s="121">
        <v>0</v>
      </c>
      <c r="J182" s="126"/>
      <c r="K182" s="123"/>
      <c r="L182" s="175"/>
      <c r="M182" s="185"/>
      <c r="N182" s="123"/>
      <c r="O182" s="193"/>
      <c r="P182" s="212"/>
      <c r="Q182" s="203"/>
      <c r="R182" s="123"/>
      <c r="S182" s="193"/>
      <c r="T182" s="212"/>
      <c r="U182" s="203"/>
      <c r="V182" s="123"/>
      <c r="W182" s="193"/>
      <c r="X182" s="212"/>
      <c r="Y182" s="199"/>
      <c r="Z182" s="97"/>
      <c r="AA182" s="190"/>
      <c r="AB182" s="209"/>
      <c r="AC182" s="209"/>
      <c r="AD182" s="199"/>
      <c r="AE182" s="97"/>
      <c r="AF182" s="190"/>
      <c r="AG182" s="209"/>
      <c r="AH182" s="199"/>
      <c r="AI182" s="97">
        <f>D182</f>
        <v>1</v>
      </c>
      <c r="AJ182" s="237"/>
      <c r="AK182" s="209">
        <v>1</v>
      </c>
      <c r="AL182" s="97"/>
      <c r="AM182" s="237"/>
      <c r="AN182" s="251"/>
      <c r="AO182" s="209"/>
      <c r="AP182" s="209">
        <v>1</v>
      </c>
    </row>
    <row r="183" spans="1:42" s="124" customFormat="1">
      <c r="A183" s="161">
        <v>155</v>
      </c>
      <c r="B183" s="131" t="s">
        <v>110</v>
      </c>
      <c r="C183" s="48" t="s">
        <v>15</v>
      </c>
      <c r="D183" s="48">
        <v>1</v>
      </c>
      <c r="E183" s="122">
        <f>F182</f>
        <v>45427</v>
      </c>
      <c r="F183" s="122">
        <f>E183+30</f>
        <v>45457</v>
      </c>
      <c r="G183" s="121"/>
      <c r="H183" s="135">
        <f t="shared" si="50"/>
        <v>1</v>
      </c>
      <c r="I183" s="121">
        <v>0</v>
      </c>
      <c r="J183" s="126"/>
      <c r="K183" s="123"/>
      <c r="L183" s="175"/>
      <c r="M183" s="185"/>
      <c r="N183" s="123"/>
      <c r="O183" s="193"/>
      <c r="P183" s="212"/>
      <c r="Q183" s="203"/>
      <c r="R183" s="123"/>
      <c r="S183" s="193"/>
      <c r="T183" s="212"/>
      <c r="U183" s="203"/>
      <c r="V183" s="123"/>
      <c r="W183" s="193"/>
      <c r="X183" s="212"/>
      <c r="Y183" s="199"/>
      <c r="Z183" s="97"/>
      <c r="AA183" s="190"/>
      <c r="AB183" s="209"/>
      <c r="AC183" s="209"/>
      <c r="AD183" s="199"/>
      <c r="AE183" s="97"/>
      <c r="AF183" s="190"/>
      <c r="AG183" s="209"/>
      <c r="AH183" s="199"/>
      <c r="AI183" s="97">
        <v>0.5</v>
      </c>
      <c r="AJ183" s="190">
        <v>0.5</v>
      </c>
      <c r="AK183" s="209">
        <v>1</v>
      </c>
      <c r="AL183" s="97"/>
      <c r="AM183" s="190"/>
      <c r="AN183" s="252"/>
      <c r="AO183" s="209"/>
      <c r="AP183" s="209">
        <v>1</v>
      </c>
    </row>
    <row r="184" spans="1:42" s="124" customFormat="1" ht="41.4">
      <c r="A184" s="161">
        <v>156</v>
      </c>
      <c r="B184" s="131" t="s">
        <v>111</v>
      </c>
      <c r="C184" s="48" t="s">
        <v>7</v>
      </c>
      <c r="D184" s="48">
        <v>100</v>
      </c>
      <c r="E184" s="122">
        <f>E183</f>
        <v>45427</v>
      </c>
      <c r="F184" s="122">
        <f>E184+30</f>
        <v>45457</v>
      </c>
      <c r="G184" s="121"/>
      <c r="H184" s="135">
        <f t="shared" si="50"/>
        <v>100</v>
      </c>
      <c r="I184" s="121">
        <v>45</v>
      </c>
      <c r="J184" s="126"/>
      <c r="K184" s="123"/>
      <c r="L184" s="175"/>
      <c r="M184" s="185"/>
      <c r="N184" s="123"/>
      <c r="O184" s="193"/>
      <c r="P184" s="212"/>
      <c r="Q184" s="203"/>
      <c r="R184" s="123"/>
      <c r="S184" s="193"/>
      <c r="T184" s="212"/>
      <c r="U184" s="203"/>
      <c r="V184" s="123"/>
      <c r="W184" s="193"/>
      <c r="X184" s="212"/>
      <c r="Y184" s="199"/>
      <c r="Z184" s="97"/>
      <c r="AA184" s="190"/>
      <c r="AB184" s="209"/>
      <c r="AC184" s="209"/>
      <c r="AD184" s="199"/>
      <c r="AE184" s="97"/>
      <c r="AF184" s="190"/>
      <c r="AG184" s="209"/>
      <c r="AH184" s="199"/>
      <c r="AI184" s="97">
        <v>50</v>
      </c>
      <c r="AJ184" s="190">
        <v>50</v>
      </c>
      <c r="AK184" s="209">
        <v>100</v>
      </c>
      <c r="AL184" s="97"/>
      <c r="AM184" s="190"/>
      <c r="AN184" s="252"/>
      <c r="AO184" s="209"/>
      <c r="AP184" s="209">
        <v>100</v>
      </c>
    </row>
    <row r="185" spans="1:42" s="124" customFormat="1" ht="27.6">
      <c r="A185" s="161">
        <v>157</v>
      </c>
      <c r="B185" s="131" t="s">
        <v>112</v>
      </c>
      <c r="C185" s="48" t="s">
        <v>7</v>
      </c>
      <c r="D185" s="48">
        <v>100</v>
      </c>
      <c r="E185" s="122">
        <f>F184</f>
        <v>45457</v>
      </c>
      <c r="F185" s="122">
        <f>E185+30</f>
        <v>45487</v>
      </c>
      <c r="G185" s="121"/>
      <c r="H185" s="135">
        <f t="shared" si="50"/>
        <v>100</v>
      </c>
      <c r="I185" s="121">
        <v>45</v>
      </c>
      <c r="J185" s="126"/>
      <c r="K185" s="123"/>
      <c r="L185" s="175"/>
      <c r="M185" s="185"/>
      <c r="N185" s="123"/>
      <c r="O185" s="193"/>
      <c r="P185" s="212"/>
      <c r="Q185" s="203"/>
      <c r="R185" s="123"/>
      <c r="S185" s="193"/>
      <c r="T185" s="212"/>
      <c r="U185" s="203"/>
      <c r="V185" s="123"/>
      <c r="W185" s="193"/>
      <c r="X185" s="212"/>
      <c r="Y185" s="199"/>
      <c r="Z185" s="97"/>
      <c r="AA185" s="190"/>
      <c r="AB185" s="209"/>
      <c r="AC185" s="209"/>
      <c r="AD185" s="199"/>
      <c r="AE185" s="97"/>
      <c r="AF185" s="190"/>
      <c r="AG185" s="209"/>
      <c r="AH185" s="199"/>
      <c r="AI185" s="97"/>
      <c r="AJ185" s="190">
        <v>50</v>
      </c>
      <c r="AK185" s="209">
        <f>SUM(AJ185)</f>
        <v>50</v>
      </c>
      <c r="AL185" s="97">
        <v>50</v>
      </c>
      <c r="AM185" s="237"/>
      <c r="AN185" s="251"/>
      <c r="AO185" s="209">
        <f>SUM(AL185:AN185)</f>
        <v>50</v>
      </c>
      <c r="AP185" s="209">
        <f>SUM(AO185+AK185)</f>
        <v>100</v>
      </c>
    </row>
    <row r="186" spans="1:42" s="124" customFormat="1">
      <c r="A186" s="161">
        <v>158</v>
      </c>
      <c r="B186" s="131" t="s">
        <v>51</v>
      </c>
      <c r="C186" s="48" t="s">
        <v>15</v>
      </c>
      <c r="D186" s="48">
        <v>1</v>
      </c>
      <c r="E186" s="122">
        <f>F185</f>
        <v>45487</v>
      </c>
      <c r="F186" s="122">
        <f>E186+14</f>
        <v>45501</v>
      </c>
      <c r="G186" s="121"/>
      <c r="H186" s="135">
        <f t="shared" si="50"/>
        <v>1</v>
      </c>
      <c r="I186" s="121">
        <v>0</v>
      </c>
      <c r="J186" s="126"/>
      <c r="K186" s="123"/>
      <c r="L186" s="175"/>
      <c r="M186" s="185"/>
      <c r="N186" s="123"/>
      <c r="O186" s="193"/>
      <c r="P186" s="212"/>
      <c r="Q186" s="203"/>
      <c r="R186" s="123"/>
      <c r="S186" s="193"/>
      <c r="T186" s="212"/>
      <c r="U186" s="203"/>
      <c r="V186" s="123"/>
      <c r="W186" s="193"/>
      <c r="X186" s="212"/>
      <c r="Y186" s="199"/>
      <c r="Z186" s="97"/>
      <c r="AA186" s="190"/>
      <c r="AB186" s="210"/>
      <c r="AC186" s="209"/>
      <c r="AD186" s="199"/>
      <c r="AE186" s="97"/>
      <c r="AF186" s="190"/>
      <c r="AG186" s="210"/>
      <c r="AH186" s="199"/>
      <c r="AI186" s="97"/>
      <c r="AJ186" s="190"/>
      <c r="AK186" s="209"/>
      <c r="AL186" s="97">
        <f>F186</f>
        <v>45501</v>
      </c>
      <c r="AM186" s="190"/>
      <c r="AN186" s="252"/>
      <c r="AO186" s="209">
        <f>AL186</f>
        <v>45501</v>
      </c>
      <c r="AP186" s="209">
        <f>AO186</f>
        <v>45501</v>
      </c>
    </row>
    <row r="187" spans="1:42" s="124" customFormat="1" ht="14.4" thickBot="1">
      <c r="A187" s="163">
        <v>159</v>
      </c>
      <c r="B187" s="164" t="s">
        <v>113</v>
      </c>
      <c r="C187" s="165" t="s">
        <v>7</v>
      </c>
      <c r="D187" s="165">
        <v>100</v>
      </c>
      <c r="E187" s="166">
        <f>E186</f>
        <v>45487</v>
      </c>
      <c r="F187" s="166">
        <f>E187+14</f>
        <v>45501</v>
      </c>
      <c r="G187" s="167"/>
      <c r="H187" s="168">
        <f t="shared" si="50"/>
        <v>100</v>
      </c>
      <c r="I187" s="167">
        <v>0</v>
      </c>
      <c r="J187" s="169"/>
      <c r="K187" s="170"/>
      <c r="L187" s="176"/>
      <c r="M187" s="187"/>
      <c r="N187" s="170"/>
      <c r="O187" s="194"/>
      <c r="P187" s="213"/>
      <c r="Q187" s="205"/>
      <c r="R187" s="170"/>
      <c r="S187" s="194"/>
      <c r="T187" s="213"/>
      <c r="U187" s="205"/>
      <c r="V187" s="170"/>
      <c r="W187" s="194"/>
      <c r="X187" s="213"/>
      <c r="Y187" s="205"/>
      <c r="Z187" s="170"/>
      <c r="AA187" s="194"/>
      <c r="AB187" s="213"/>
      <c r="AC187" s="217"/>
      <c r="AD187" s="205"/>
      <c r="AE187" s="170"/>
      <c r="AF187" s="194"/>
      <c r="AG187" s="213"/>
      <c r="AH187" s="205"/>
      <c r="AI187" s="170"/>
      <c r="AJ187" s="194"/>
      <c r="AK187" s="217"/>
      <c r="AL187" s="170">
        <v>100</v>
      </c>
      <c r="AM187" s="194"/>
      <c r="AN187" s="249"/>
      <c r="AO187" s="217">
        <f>100</f>
        <v>100</v>
      </c>
      <c r="AP187" s="217">
        <f>SUM(AK187+AO187)</f>
        <v>100</v>
      </c>
    </row>
    <row r="188" spans="1:42">
      <c r="A188" s="148"/>
      <c r="B188" s="149"/>
      <c r="C188" s="150"/>
      <c r="D188" s="151"/>
      <c r="E188" s="152"/>
      <c r="F188" s="152"/>
      <c r="G188" s="152"/>
      <c r="H188" s="152"/>
      <c r="I188" s="152"/>
      <c r="J188" s="153"/>
      <c r="K188" s="152"/>
      <c r="L188" s="154"/>
      <c r="M188" s="152"/>
      <c r="N188" s="152"/>
      <c r="O188" s="152"/>
      <c r="P188" s="154"/>
      <c r="Q188" s="152"/>
      <c r="R188" s="152"/>
      <c r="S188" s="152"/>
      <c r="T188" s="154"/>
      <c r="U188" s="152"/>
      <c r="V188" s="152"/>
      <c r="W188" s="152"/>
      <c r="X188" s="154"/>
      <c r="Y188" s="152"/>
      <c r="Z188" s="152"/>
      <c r="AA188" s="152"/>
      <c r="AB188" s="154"/>
      <c r="AC188" s="155"/>
      <c r="AD188" s="152"/>
      <c r="AE188" s="152"/>
      <c r="AF188" s="152"/>
      <c r="AG188" s="154"/>
      <c r="AH188" s="152"/>
      <c r="AI188" s="152"/>
      <c r="AJ188" s="156"/>
      <c r="AK188" s="157"/>
      <c r="AL188" s="152"/>
      <c r="AM188" s="156"/>
      <c r="AN188" s="250"/>
      <c r="AO188" s="157"/>
      <c r="AP188" s="158"/>
    </row>
    <row r="189" spans="1:42" ht="13.05" customHeight="1">
      <c r="H189" s="139"/>
      <c r="I189" s="139"/>
      <c r="L189" s="141"/>
      <c r="P189" s="141"/>
      <c r="T189" s="141"/>
      <c r="X189" s="141"/>
      <c r="AB189" s="141"/>
      <c r="AC189" s="55"/>
      <c r="AG189" s="141"/>
      <c r="AK189" s="142"/>
      <c r="AO189" s="142"/>
      <c r="AP189" s="80"/>
    </row>
    <row r="190" spans="1:42">
      <c r="AP190" s="145"/>
    </row>
  </sheetData>
  <mergeCells count="13">
    <mergeCell ref="K7:L7"/>
    <mergeCell ref="M7:AB7"/>
    <mergeCell ref="AD7:AO7"/>
    <mergeCell ref="A4:AH4"/>
    <mergeCell ref="A7:A8"/>
    <mergeCell ref="B7:B8"/>
    <mergeCell ref="C7:C8"/>
    <mergeCell ref="D7:D8"/>
    <mergeCell ref="E7:E8"/>
    <mergeCell ref="F7:F8"/>
    <mergeCell ref="G7:G8"/>
    <mergeCell ref="H7:H8"/>
    <mergeCell ref="A5:AP5"/>
  </mergeCells>
  <phoneticPr fontId="27" type="noConversion"/>
  <printOptions horizontalCentered="1"/>
  <pageMargins left="0.23622047244094491" right="0.23622047244094491" top="0.35433070866141736" bottom="0.35433070866141736" header="0.31496062992125984" footer="0.31496062992125984"/>
  <pageSetup paperSize="8" scale="2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7"/>
  <sheetViews>
    <sheetView zoomScale="75" workbookViewId="0">
      <selection activeCell="F6" sqref="F6"/>
    </sheetView>
  </sheetViews>
  <sheetFormatPr defaultColWidth="11.44140625" defaultRowHeight="14.4"/>
  <cols>
    <col min="2" max="2" width="53.77734375" customWidth="1"/>
    <col min="6" max="6" width="35.109375" customWidth="1"/>
    <col min="7" max="7" width="40.6640625" customWidth="1"/>
  </cols>
  <sheetData>
    <row r="1" spans="1:7" s="1" customFormat="1" ht="46.8" customHeight="1" thickBot="1">
      <c r="A1" s="294" t="s">
        <v>1294</v>
      </c>
      <c r="B1" s="294"/>
      <c r="C1" s="294"/>
      <c r="D1" s="294"/>
      <c r="E1" s="294"/>
      <c r="F1" s="294"/>
      <c r="G1" s="294"/>
    </row>
    <row r="2" spans="1:7" s="1" customFormat="1" ht="13.5" customHeight="1" thickBot="1">
      <c r="A2" s="295" t="s">
        <v>126</v>
      </c>
      <c r="B2" s="296"/>
      <c r="C2" s="296"/>
      <c r="D2" s="297"/>
      <c r="E2" s="295" t="s">
        <v>127</v>
      </c>
      <c r="F2" s="296"/>
      <c r="G2" s="296"/>
    </row>
    <row r="3" spans="1:7" s="6" customFormat="1" ht="20.399999999999999">
      <c r="A3" s="2" t="s">
        <v>128</v>
      </c>
      <c r="B3" s="3" t="s">
        <v>129</v>
      </c>
      <c r="C3" s="4" t="s">
        <v>1</v>
      </c>
      <c r="D3" s="4" t="s">
        <v>130</v>
      </c>
      <c r="E3" s="5" t="s">
        <v>131</v>
      </c>
      <c r="F3" s="5" t="s">
        <v>132</v>
      </c>
      <c r="G3" s="5" t="s">
        <v>133</v>
      </c>
    </row>
    <row r="4" spans="1:7" s="11" customFormat="1" ht="100.95" customHeight="1">
      <c r="A4" s="7">
        <v>1</v>
      </c>
      <c r="B4" s="8" t="s">
        <v>134</v>
      </c>
      <c r="C4" s="9" t="s">
        <v>23</v>
      </c>
      <c r="D4" s="9">
        <f>SUM(D5:D43)</f>
        <v>63</v>
      </c>
      <c r="E4" s="9">
        <f>SUM(E5:E43)</f>
        <v>6</v>
      </c>
      <c r="F4" s="10">
        <v>44910</v>
      </c>
      <c r="G4" s="10">
        <v>45077</v>
      </c>
    </row>
    <row r="5" spans="1:7" s="16" customFormat="1" ht="70.05" customHeight="1">
      <c r="A5" s="12" t="s">
        <v>135</v>
      </c>
      <c r="B5" s="13" t="s">
        <v>136</v>
      </c>
      <c r="C5" s="14" t="s">
        <v>23</v>
      </c>
      <c r="D5" s="14">
        <v>1</v>
      </c>
      <c r="E5" s="14">
        <v>0</v>
      </c>
      <c r="F5" s="15">
        <v>44910</v>
      </c>
      <c r="G5" s="15">
        <v>45077</v>
      </c>
    </row>
    <row r="6" spans="1:7" s="16" customFormat="1" ht="70.05" customHeight="1">
      <c r="A6" s="12" t="s">
        <v>137</v>
      </c>
      <c r="B6" s="13" t="s">
        <v>138</v>
      </c>
      <c r="C6" s="14" t="s">
        <v>23</v>
      </c>
      <c r="D6" s="14">
        <v>1</v>
      </c>
      <c r="E6" s="14">
        <v>0</v>
      </c>
      <c r="F6" s="15">
        <v>44910</v>
      </c>
      <c r="G6" s="15">
        <v>45077</v>
      </c>
    </row>
    <row r="7" spans="1:7" s="16" customFormat="1" ht="70.05" customHeight="1">
      <c r="A7" s="12" t="s">
        <v>139</v>
      </c>
      <c r="B7" s="13" t="s">
        <v>140</v>
      </c>
      <c r="C7" s="14" t="s">
        <v>23</v>
      </c>
      <c r="D7" s="14">
        <v>1</v>
      </c>
      <c r="E7" s="14">
        <v>0</v>
      </c>
      <c r="F7" s="15">
        <v>44910</v>
      </c>
      <c r="G7" s="15">
        <v>45077</v>
      </c>
    </row>
    <row r="8" spans="1:7" s="16" customFormat="1" ht="70.05" customHeight="1">
      <c r="A8" s="12" t="s">
        <v>141</v>
      </c>
      <c r="B8" s="13" t="s">
        <v>142</v>
      </c>
      <c r="C8" s="14" t="s">
        <v>23</v>
      </c>
      <c r="D8" s="14">
        <v>1</v>
      </c>
      <c r="E8" s="14">
        <v>0</v>
      </c>
      <c r="F8" s="15">
        <v>44910</v>
      </c>
      <c r="G8" s="15">
        <v>45077</v>
      </c>
    </row>
    <row r="9" spans="1:7" s="16" customFormat="1" ht="70.05" customHeight="1">
      <c r="A9" s="12" t="s">
        <v>143</v>
      </c>
      <c r="B9" s="13" t="s">
        <v>144</v>
      </c>
      <c r="C9" s="14" t="s">
        <v>23</v>
      </c>
      <c r="D9" s="14">
        <v>1</v>
      </c>
      <c r="E9" s="14">
        <v>0</v>
      </c>
      <c r="F9" s="15">
        <v>44910</v>
      </c>
      <c r="G9" s="15">
        <v>45077</v>
      </c>
    </row>
    <row r="10" spans="1:7" s="16" customFormat="1" ht="70.05" customHeight="1">
      <c r="A10" s="12" t="s">
        <v>145</v>
      </c>
      <c r="B10" s="13" t="s">
        <v>146</v>
      </c>
      <c r="C10" s="14" t="s">
        <v>23</v>
      </c>
      <c r="D10" s="14">
        <v>1</v>
      </c>
      <c r="E10" s="14">
        <v>0</v>
      </c>
      <c r="F10" s="15">
        <v>44910</v>
      </c>
      <c r="G10" s="15">
        <v>45077</v>
      </c>
    </row>
    <row r="11" spans="1:7" s="16" customFormat="1" ht="70.05" customHeight="1">
      <c r="A11" s="12" t="s">
        <v>147</v>
      </c>
      <c r="B11" s="13" t="s">
        <v>148</v>
      </c>
      <c r="C11" s="14" t="s">
        <v>23</v>
      </c>
      <c r="D11" s="14">
        <v>1</v>
      </c>
      <c r="E11" s="14">
        <v>0</v>
      </c>
      <c r="F11" s="15">
        <v>44910</v>
      </c>
      <c r="G11" s="15">
        <v>45077</v>
      </c>
    </row>
    <row r="12" spans="1:7" s="16" customFormat="1" ht="70.05" customHeight="1">
      <c r="A12" s="12" t="s">
        <v>149</v>
      </c>
      <c r="B12" s="13" t="s">
        <v>150</v>
      </c>
      <c r="C12" s="14" t="s">
        <v>23</v>
      </c>
      <c r="D12" s="14">
        <v>2</v>
      </c>
      <c r="E12" s="14">
        <v>0</v>
      </c>
      <c r="F12" s="15">
        <v>44910</v>
      </c>
      <c r="G12" s="15">
        <v>45077</v>
      </c>
    </row>
    <row r="13" spans="1:7" s="16" customFormat="1" ht="70.05" customHeight="1">
      <c r="A13" s="12" t="s">
        <v>151</v>
      </c>
      <c r="B13" s="13" t="s">
        <v>152</v>
      </c>
      <c r="C13" s="14" t="s">
        <v>23</v>
      </c>
      <c r="D13" s="14">
        <v>1</v>
      </c>
      <c r="E13" s="14">
        <v>0</v>
      </c>
      <c r="F13" s="15">
        <v>44910</v>
      </c>
      <c r="G13" s="15">
        <v>45077</v>
      </c>
    </row>
    <row r="14" spans="1:7" s="16" customFormat="1" ht="70.05" customHeight="1">
      <c r="A14" s="12" t="s">
        <v>153</v>
      </c>
      <c r="B14" s="13" t="s">
        <v>154</v>
      </c>
      <c r="C14" s="14" t="s">
        <v>23</v>
      </c>
      <c r="D14" s="14">
        <v>1</v>
      </c>
      <c r="E14" s="14">
        <v>0</v>
      </c>
      <c r="F14" s="15">
        <v>44910</v>
      </c>
      <c r="G14" s="15">
        <v>45077</v>
      </c>
    </row>
    <row r="15" spans="1:7" s="16" customFormat="1" ht="70.05" customHeight="1">
      <c r="A15" s="12" t="s">
        <v>155</v>
      </c>
      <c r="B15" s="13" t="s">
        <v>156</v>
      </c>
      <c r="C15" s="14" t="s">
        <v>23</v>
      </c>
      <c r="D15" s="14">
        <v>1</v>
      </c>
      <c r="E15" s="14">
        <v>0</v>
      </c>
      <c r="F15" s="15">
        <v>44910</v>
      </c>
      <c r="G15" s="15">
        <v>45077</v>
      </c>
    </row>
    <row r="16" spans="1:7" s="16" customFormat="1" ht="70.05" customHeight="1">
      <c r="A16" s="12" t="s">
        <v>157</v>
      </c>
      <c r="B16" s="13" t="s">
        <v>158</v>
      </c>
      <c r="C16" s="14" t="s">
        <v>23</v>
      </c>
      <c r="D16" s="14">
        <v>1</v>
      </c>
      <c r="E16" s="14">
        <v>0</v>
      </c>
      <c r="F16" s="15">
        <v>44910</v>
      </c>
      <c r="G16" s="15">
        <v>45077</v>
      </c>
    </row>
    <row r="17" spans="1:7" s="16" customFormat="1" ht="70.05" customHeight="1">
      <c r="A17" s="12" t="s">
        <v>159</v>
      </c>
      <c r="B17" s="13" t="s">
        <v>160</v>
      </c>
      <c r="C17" s="14" t="s">
        <v>23</v>
      </c>
      <c r="D17" s="14">
        <v>1</v>
      </c>
      <c r="E17" s="14">
        <v>0</v>
      </c>
      <c r="F17" s="15">
        <v>44910</v>
      </c>
      <c r="G17" s="15">
        <v>45077</v>
      </c>
    </row>
    <row r="18" spans="1:7" s="16" customFormat="1" ht="70.05" customHeight="1">
      <c r="A18" s="12" t="s">
        <v>161</v>
      </c>
      <c r="B18" s="13" t="s">
        <v>162</v>
      </c>
      <c r="C18" s="14" t="s">
        <v>23</v>
      </c>
      <c r="D18" s="14">
        <v>2</v>
      </c>
      <c r="E18" s="14">
        <v>0</v>
      </c>
      <c r="F18" s="15">
        <v>44910</v>
      </c>
      <c r="G18" s="15">
        <v>45077</v>
      </c>
    </row>
    <row r="19" spans="1:7" s="16" customFormat="1" ht="70.05" customHeight="1">
      <c r="A19" s="12" t="s">
        <v>163</v>
      </c>
      <c r="B19" s="13" t="s">
        <v>164</v>
      </c>
      <c r="C19" s="14" t="s">
        <v>23</v>
      </c>
      <c r="D19" s="14">
        <v>1</v>
      </c>
      <c r="E19" s="14">
        <v>0</v>
      </c>
      <c r="F19" s="15">
        <v>44910</v>
      </c>
      <c r="G19" s="15">
        <v>45077</v>
      </c>
    </row>
    <row r="20" spans="1:7" s="16" customFormat="1" ht="70.05" customHeight="1">
      <c r="A20" s="12" t="s">
        <v>165</v>
      </c>
      <c r="B20" s="13" t="s">
        <v>166</v>
      </c>
      <c r="C20" s="14" t="s">
        <v>23</v>
      </c>
      <c r="D20" s="14">
        <v>3</v>
      </c>
      <c r="E20" s="14">
        <v>0</v>
      </c>
      <c r="F20" s="15">
        <v>44910</v>
      </c>
      <c r="G20" s="15">
        <v>45077</v>
      </c>
    </row>
    <row r="21" spans="1:7" s="16" customFormat="1" ht="70.05" customHeight="1">
      <c r="A21" s="12" t="s">
        <v>167</v>
      </c>
      <c r="B21" s="13" t="s">
        <v>168</v>
      </c>
      <c r="C21" s="14" t="s">
        <v>23</v>
      </c>
      <c r="D21" s="14">
        <v>1</v>
      </c>
      <c r="E21" s="14">
        <v>0</v>
      </c>
      <c r="F21" s="15">
        <v>44910</v>
      </c>
      <c r="G21" s="15">
        <v>45077</v>
      </c>
    </row>
    <row r="22" spans="1:7" s="16" customFormat="1" ht="70.05" customHeight="1">
      <c r="A22" s="12" t="s">
        <v>169</v>
      </c>
      <c r="B22" s="13" t="s">
        <v>170</v>
      </c>
      <c r="C22" s="14" t="s">
        <v>23</v>
      </c>
      <c r="D22" s="14">
        <v>2</v>
      </c>
      <c r="E22" s="14">
        <v>0</v>
      </c>
      <c r="F22" s="15">
        <v>44910</v>
      </c>
      <c r="G22" s="15">
        <v>45077</v>
      </c>
    </row>
    <row r="23" spans="1:7" s="16" customFormat="1" ht="70.05" customHeight="1">
      <c r="A23" s="12" t="s">
        <v>171</v>
      </c>
      <c r="B23" s="13" t="s">
        <v>172</v>
      </c>
      <c r="C23" s="14" t="s">
        <v>23</v>
      </c>
      <c r="D23" s="14">
        <v>1</v>
      </c>
      <c r="E23" s="14">
        <v>0</v>
      </c>
      <c r="F23" s="15">
        <v>44910</v>
      </c>
      <c r="G23" s="15">
        <v>45077</v>
      </c>
    </row>
    <row r="24" spans="1:7" s="16" customFormat="1" ht="70.05" customHeight="1">
      <c r="A24" s="12" t="s">
        <v>173</v>
      </c>
      <c r="B24" s="13" t="s">
        <v>174</v>
      </c>
      <c r="C24" s="14" t="s">
        <v>23</v>
      </c>
      <c r="D24" s="14">
        <v>1</v>
      </c>
      <c r="E24" s="14">
        <v>0</v>
      </c>
      <c r="F24" s="15">
        <v>44910</v>
      </c>
      <c r="G24" s="15">
        <v>45077</v>
      </c>
    </row>
    <row r="25" spans="1:7" s="16" customFormat="1" ht="70.05" customHeight="1">
      <c r="A25" s="12" t="s">
        <v>175</v>
      </c>
      <c r="B25" s="13" t="s">
        <v>176</v>
      </c>
      <c r="C25" s="14" t="s">
        <v>23</v>
      </c>
      <c r="D25" s="14">
        <v>1</v>
      </c>
      <c r="E25" s="14">
        <v>0</v>
      </c>
      <c r="F25" s="15">
        <v>44910</v>
      </c>
      <c r="G25" s="15">
        <v>45077</v>
      </c>
    </row>
    <row r="26" spans="1:7" s="16" customFormat="1" ht="70.05" customHeight="1">
      <c r="A26" s="12" t="s">
        <v>177</v>
      </c>
      <c r="B26" s="13" t="s">
        <v>178</v>
      </c>
      <c r="C26" s="14" t="s">
        <v>23</v>
      </c>
      <c r="D26" s="14">
        <v>1</v>
      </c>
      <c r="E26" s="14">
        <v>0</v>
      </c>
      <c r="F26" s="15">
        <v>44910</v>
      </c>
      <c r="G26" s="15">
        <v>45077</v>
      </c>
    </row>
    <row r="27" spans="1:7" s="16" customFormat="1" ht="70.05" customHeight="1">
      <c r="A27" s="12" t="s">
        <v>179</v>
      </c>
      <c r="B27" s="13" t="s">
        <v>180</v>
      </c>
      <c r="C27" s="14" t="s">
        <v>23</v>
      </c>
      <c r="D27" s="14">
        <v>2</v>
      </c>
      <c r="E27" s="14">
        <v>2</v>
      </c>
      <c r="F27" s="15">
        <v>44938</v>
      </c>
      <c r="G27" s="15">
        <v>44938</v>
      </c>
    </row>
    <row r="28" spans="1:7" s="16" customFormat="1" ht="70.05" customHeight="1">
      <c r="A28" s="12" t="s">
        <v>181</v>
      </c>
      <c r="B28" s="13" t="s">
        <v>182</v>
      </c>
      <c r="C28" s="14" t="s">
        <v>23</v>
      </c>
      <c r="D28" s="14">
        <v>1</v>
      </c>
      <c r="E28" s="14">
        <v>0</v>
      </c>
      <c r="F28" s="15">
        <v>44910</v>
      </c>
      <c r="G28" s="15">
        <v>45077</v>
      </c>
    </row>
    <row r="29" spans="1:7" s="16" customFormat="1" ht="70.05" customHeight="1">
      <c r="A29" s="12" t="s">
        <v>183</v>
      </c>
      <c r="B29" s="13" t="s">
        <v>184</v>
      </c>
      <c r="C29" s="14" t="s">
        <v>23</v>
      </c>
      <c r="D29" s="14">
        <v>2</v>
      </c>
      <c r="E29" s="14">
        <v>2</v>
      </c>
      <c r="F29" s="15">
        <v>44910</v>
      </c>
      <c r="G29" s="15">
        <v>44910</v>
      </c>
    </row>
    <row r="30" spans="1:7" s="16" customFormat="1" ht="70.05" customHeight="1">
      <c r="A30" s="12" t="s">
        <v>185</v>
      </c>
      <c r="B30" s="13" t="s">
        <v>186</v>
      </c>
      <c r="C30" s="14" t="s">
        <v>23</v>
      </c>
      <c r="D30" s="14">
        <v>1</v>
      </c>
      <c r="E30" s="14">
        <v>1</v>
      </c>
      <c r="F30" s="15">
        <v>44910</v>
      </c>
      <c r="G30" s="15">
        <v>44910</v>
      </c>
    </row>
    <row r="31" spans="1:7" s="16" customFormat="1" ht="70.05" customHeight="1">
      <c r="A31" s="12" t="s">
        <v>187</v>
      </c>
      <c r="B31" s="13" t="s">
        <v>188</v>
      </c>
      <c r="C31" s="14" t="s">
        <v>23</v>
      </c>
      <c r="D31" s="14">
        <v>1</v>
      </c>
      <c r="E31" s="14">
        <v>1</v>
      </c>
      <c r="F31" s="15">
        <v>44938</v>
      </c>
      <c r="G31" s="15">
        <v>44938</v>
      </c>
    </row>
    <row r="32" spans="1:7" s="16" customFormat="1" ht="70.05" customHeight="1">
      <c r="A32" s="12" t="s">
        <v>189</v>
      </c>
      <c r="B32" s="13" t="s">
        <v>190</v>
      </c>
      <c r="C32" s="14" t="s">
        <v>23</v>
      </c>
      <c r="D32" s="14">
        <v>4</v>
      </c>
      <c r="E32" s="14">
        <v>0</v>
      </c>
      <c r="F32" s="15">
        <v>44910</v>
      </c>
      <c r="G32" s="15">
        <v>45077</v>
      </c>
    </row>
    <row r="33" spans="1:7" s="16" customFormat="1" ht="70.05" customHeight="1">
      <c r="A33" s="12" t="s">
        <v>191</v>
      </c>
      <c r="B33" s="13" t="s">
        <v>192</v>
      </c>
      <c r="C33" s="14" t="s">
        <v>23</v>
      </c>
      <c r="D33" s="14">
        <v>2</v>
      </c>
      <c r="E33" s="14">
        <v>0</v>
      </c>
      <c r="F33" s="15">
        <v>44910</v>
      </c>
      <c r="G33" s="15">
        <v>45077</v>
      </c>
    </row>
    <row r="34" spans="1:7" s="16" customFormat="1" ht="70.05" customHeight="1">
      <c r="A34" s="12" t="s">
        <v>193</v>
      </c>
      <c r="B34" s="13" t="s">
        <v>194</v>
      </c>
      <c r="C34" s="14" t="s">
        <v>23</v>
      </c>
      <c r="D34" s="14">
        <v>1</v>
      </c>
      <c r="E34" s="14">
        <v>0</v>
      </c>
      <c r="F34" s="15">
        <v>44910</v>
      </c>
      <c r="G34" s="15">
        <v>45077</v>
      </c>
    </row>
    <row r="35" spans="1:7" s="16" customFormat="1" ht="70.05" customHeight="1">
      <c r="A35" s="12" t="s">
        <v>195</v>
      </c>
      <c r="B35" s="13" t="s">
        <v>196</v>
      </c>
      <c r="C35" s="14" t="s">
        <v>23</v>
      </c>
      <c r="D35" s="14">
        <v>1</v>
      </c>
      <c r="E35" s="14">
        <v>0</v>
      </c>
      <c r="F35" s="15">
        <v>44910</v>
      </c>
      <c r="G35" s="15">
        <v>45077</v>
      </c>
    </row>
    <row r="36" spans="1:7" s="16" customFormat="1" ht="70.05" customHeight="1">
      <c r="A36" s="12" t="s">
        <v>197</v>
      </c>
      <c r="B36" s="13" t="s">
        <v>198</v>
      </c>
      <c r="C36" s="14" t="s">
        <v>23</v>
      </c>
      <c r="D36" s="14">
        <v>1</v>
      </c>
      <c r="E36" s="14">
        <v>0</v>
      </c>
      <c r="F36" s="15">
        <v>44910</v>
      </c>
      <c r="G36" s="15">
        <v>45077</v>
      </c>
    </row>
    <row r="37" spans="1:7" s="16" customFormat="1" ht="70.05" customHeight="1">
      <c r="A37" s="12" t="s">
        <v>199</v>
      </c>
      <c r="B37" s="13" t="s">
        <v>200</v>
      </c>
      <c r="C37" s="14" t="s">
        <v>23</v>
      </c>
      <c r="D37" s="14">
        <v>2</v>
      </c>
      <c r="E37" s="14">
        <v>0</v>
      </c>
      <c r="F37" s="15">
        <v>44910</v>
      </c>
      <c r="G37" s="15">
        <v>45077</v>
      </c>
    </row>
    <row r="38" spans="1:7" s="16" customFormat="1" ht="70.05" customHeight="1">
      <c r="A38" s="12" t="s">
        <v>201</v>
      </c>
      <c r="B38" s="13" t="s">
        <v>202</v>
      </c>
      <c r="C38" s="14" t="s">
        <v>23</v>
      </c>
      <c r="D38" s="14">
        <v>1</v>
      </c>
      <c r="E38" s="14">
        <v>0</v>
      </c>
      <c r="F38" s="15">
        <v>44910</v>
      </c>
      <c r="G38" s="15">
        <v>45077</v>
      </c>
    </row>
    <row r="39" spans="1:7" s="16" customFormat="1" ht="70.05" customHeight="1">
      <c r="A39" s="12" t="s">
        <v>203</v>
      </c>
      <c r="B39" s="13" t="s">
        <v>204</v>
      </c>
      <c r="C39" s="14" t="s">
        <v>23</v>
      </c>
      <c r="D39" s="14">
        <v>8</v>
      </c>
      <c r="E39" s="14">
        <v>0</v>
      </c>
      <c r="F39" s="15">
        <v>44910</v>
      </c>
      <c r="G39" s="15">
        <v>45077</v>
      </c>
    </row>
    <row r="40" spans="1:7" s="16" customFormat="1" ht="70.05" customHeight="1">
      <c r="A40" s="12" t="s">
        <v>205</v>
      </c>
      <c r="B40" s="13" t="s">
        <v>206</v>
      </c>
      <c r="C40" s="14" t="s">
        <v>23</v>
      </c>
      <c r="D40" s="14">
        <v>2</v>
      </c>
      <c r="E40" s="14">
        <v>0</v>
      </c>
      <c r="F40" s="15">
        <v>44910</v>
      </c>
      <c r="G40" s="15">
        <v>45077</v>
      </c>
    </row>
    <row r="41" spans="1:7" s="16" customFormat="1" ht="70.05" customHeight="1">
      <c r="A41" s="12" t="s">
        <v>207</v>
      </c>
      <c r="B41" s="13" t="s">
        <v>208</v>
      </c>
      <c r="C41" s="14" t="s">
        <v>23</v>
      </c>
      <c r="D41" s="14">
        <v>4</v>
      </c>
      <c r="E41" s="14">
        <v>0</v>
      </c>
      <c r="F41" s="15">
        <v>44910</v>
      </c>
      <c r="G41" s="15">
        <v>45077</v>
      </c>
    </row>
    <row r="42" spans="1:7" s="16" customFormat="1" ht="70.05" customHeight="1">
      <c r="A42" s="12" t="s">
        <v>209</v>
      </c>
      <c r="B42" s="13" t="s">
        <v>210</v>
      </c>
      <c r="C42" s="14" t="s">
        <v>23</v>
      </c>
      <c r="D42" s="14">
        <v>2</v>
      </c>
      <c r="E42" s="14">
        <v>0</v>
      </c>
      <c r="F42" s="15">
        <v>44910</v>
      </c>
      <c r="G42" s="15">
        <v>45077</v>
      </c>
    </row>
    <row r="43" spans="1:7" s="16" customFormat="1" ht="70.05" customHeight="1">
      <c r="A43" s="12" t="s">
        <v>211</v>
      </c>
      <c r="B43" s="13" t="s">
        <v>212</v>
      </c>
      <c r="C43" s="14" t="s">
        <v>23</v>
      </c>
      <c r="D43" s="14">
        <v>1</v>
      </c>
      <c r="E43" s="14">
        <v>0</v>
      </c>
      <c r="F43" s="15">
        <v>44910</v>
      </c>
      <c r="G43" s="15">
        <v>45077</v>
      </c>
    </row>
    <row r="44" spans="1:7" s="20" customFormat="1" ht="70.05" customHeight="1">
      <c r="A44" s="17">
        <v>2</v>
      </c>
      <c r="B44" s="18" t="s">
        <v>213</v>
      </c>
      <c r="C44" s="19" t="s">
        <v>214</v>
      </c>
      <c r="D44" s="19">
        <v>1</v>
      </c>
      <c r="E44" s="19">
        <v>0</v>
      </c>
      <c r="F44" s="10">
        <v>45036</v>
      </c>
      <c r="G44" s="10">
        <v>45046</v>
      </c>
    </row>
    <row r="45" spans="1:7" s="21" customFormat="1" ht="70.05" customHeight="1">
      <c r="A45" s="12" t="s">
        <v>215</v>
      </c>
      <c r="B45" s="13" t="s">
        <v>213</v>
      </c>
      <c r="C45" s="14" t="s">
        <v>214</v>
      </c>
      <c r="D45" s="14">
        <v>1</v>
      </c>
      <c r="E45" s="14">
        <v>0</v>
      </c>
      <c r="F45" s="15">
        <v>45036</v>
      </c>
      <c r="G45" s="15">
        <v>45046</v>
      </c>
    </row>
    <row r="46" spans="1:7" s="20" customFormat="1" ht="70.05" customHeight="1">
      <c r="A46" s="17">
        <v>3</v>
      </c>
      <c r="B46" s="18" t="s">
        <v>216</v>
      </c>
      <c r="C46" s="19" t="s">
        <v>217</v>
      </c>
      <c r="D46" s="19">
        <v>1</v>
      </c>
      <c r="E46" s="19">
        <v>0</v>
      </c>
      <c r="F46" s="10">
        <v>44995</v>
      </c>
      <c r="G46" s="10">
        <v>45015</v>
      </c>
    </row>
    <row r="47" spans="1:7" s="16" customFormat="1" ht="70.05" customHeight="1">
      <c r="A47" s="12" t="s">
        <v>218</v>
      </c>
      <c r="B47" s="22" t="s">
        <v>219</v>
      </c>
      <c r="C47" s="14" t="s">
        <v>217</v>
      </c>
      <c r="D47" s="14">
        <v>1</v>
      </c>
      <c r="E47" s="14">
        <v>0</v>
      </c>
      <c r="F47" s="15">
        <v>44995</v>
      </c>
      <c r="G47" s="15">
        <v>45015</v>
      </c>
    </row>
    <row r="48" spans="1:7" s="20" customFormat="1" ht="70.05" customHeight="1">
      <c r="A48" s="17">
        <v>4</v>
      </c>
      <c r="B48" s="18" t="s">
        <v>220</v>
      </c>
      <c r="C48" s="19" t="s">
        <v>221</v>
      </c>
      <c r="D48" s="19">
        <f>SUM(D49:D76)</f>
        <v>4245.1610000000001</v>
      </c>
      <c r="E48" s="19">
        <f>SUM(E49:E76)</f>
        <v>391.4</v>
      </c>
      <c r="F48" s="10">
        <v>44951</v>
      </c>
      <c r="G48" s="10">
        <v>45026</v>
      </c>
    </row>
    <row r="49" spans="1:7" s="20" customFormat="1" ht="70.05" customHeight="1">
      <c r="A49" s="12" t="s">
        <v>222</v>
      </c>
      <c r="B49" s="22" t="s">
        <v>223</v>
      </c>
      <c r="C49" s="14" t="s">
        <v>221</v>
      </c>
      <c r="D49" s="14">
        <v>3</v>
      </c>
      <c r="E49" s="14">
        <v>3</v>
      </c>
      <c r="F49" s="15">
        <v>44951</v>
      </c>
      <c r="G49" s="15">
        <v>44977</v>
      </c>
    </row>
    <row r="50" spans="1:7" s="20" customFormat="1" ht="70.05" customHeight="1">
      <c r="A50" s="12" t="s">
        <v>224</v>
      </c>
      <c r="B50" s="22" t="s">
        <v>225</v>
      </c>
      <c r="C50" s="14" t="s">
        <v>221</v>
      </c>
      <c r="D50" s="14">
        <v>342</v>
      </c>
      <c r="E50" s="14">
        <v>342</v>
      </c>
      <c r="F50" s="15">
        <v>44951</v>
      </c>
      <c r="G50" s="15">
        <v>44977</v>
      </c>
    </row>
    <row r="51" spans="1:7" s="20" customFormat="1" ht="70.05" customHeight="1">
      <c r="A51" s="12" t="s">
        <v>226</v>
      </c>
      <c r="B51" s="22" t="s">
        <v>227</v>
      </c>
      <c r="C51" s="14" t="s">
        <v>221</v>
      </c>
      <c r="D51" s="14">
        <v>247.1</v>
      </c>
      <c r="E51" s="14">
        <v>0</v>
      </c>
      <c r="F51" s="15">
        <v>44972</v>
      </c>
      <c r="G51" s="15">
        <v>44977</v>
      </c>
    </row>
    <row r="52" spans="1:7" s="20" customFormat="1" ht="70.05" customHeight="1">
      <c r="A52" s="12" t="s">
        <v>228</v>
      </c>
      <c r="B52" s="22" t="s">
        <v>229</v>
      </c>
      <c r="C52" s="14" t="s">
        <v>221</v>
      </c>
      <c r="D52" s="14">
        <v>2</v>
      </c>
      <c r="E52" s="14">
        <v>2</v>
      </c>
      <c r="F52" s="15">
        <v>44951</v>
      </c>
      <c r="G52" s="15">
        <v>44985</v>
      </c>
    </row>
    <row r="53" spans="1:7" s="20" customFormat="1" ht="70.05" customHeight="1">
      <c r="A53" s="12" t="s">
        <v>230</v>
      </c>
      <c r="B53" s="22" t="s">
        <v>231</v>
      </c>
      <c r="C53" s="14" t="s">
        <v>221</v>
      </c>
      <c r="D53" s="14">
        <v>2</v>
      </c>
      <c r="E53" s="14">
        <v>0</v>
      </c>
      <c r="F53" s="15">
        <v>44972</v>
      </c>
      <c r="G53" s="15">
        <v>44985</v>
      </c>
    </row>
    <row r="54" spans="1:7" s="20" customFormat="1" ht="70.05" customHeight="1">
      <c r="A54" s="12" t="s">
        <v>232</v>
      </c>
      <c r="B54" s="22" t="s">
        <v>233</v>
      </c>
      <c r="C54" s="14" t="s">
        <v>221</v>
      </c>
      <c r="D54" s="14">
        <v>12</v>
      </c>
      <c r="E54" s="14">
        <v>0</v>
      </c>
      <c r="F54" s="15">
        <v>44972</v>
      </c>
      <c r="G54" s="15">
        <v>44985</v>
      </c>
    </row>
    <row r="55" spans="1:7" s="20" customFormat="1" ht="70.05" customHeight="1">
      <c r="A55" s="12" t="s">
        <v>234</v>
      </c>
      <c r="B55" s="22" t="s">
        <v>235</v>
      </c>
      <c r="C55" s="14" t="s">
        <v>221</v>
      </c>
      <c r="D55" s="14">
        <v>44.4</v>
      </c>
      <c r="E55" s="14">
        <v>44.4</v>
      </c>
      <c r="F55" s="15">
        <v>44977</v>
      </c>
      <c r="G55" s="15">
        <v>44985</v>
      </c>
    </row>
    <row r="56" spans="1:7" s="20" customFormat="1" ht="70.05" customHeight="1">
      <c r="A56" s="12" t="s">
        <v>236</v>
      </c>
      <c r="B56" s="22" t="s">
        <v>237</v>
      </c>
      <c r="C56" s="14" t="s">
        <v>221</v>
      </c>
      <c r="D56" s="14">
        <v>202</v>
      </c>
      <c r="E56" s="14">
        <v>0</v>
      </c>
      <c r="F56" s="15">
        <v>44977</v>
      </c>
      <c r="G56" s="15">
        <v>44985</v>
      </c>
    </row>
    <row r="57" spans="1:7" s="20" customFormat="1" ht="70.05" customHeight="1">
      <c r="A57" s="12" t="s">
        <v>238</v>
      </c>
      <c r="B57" s="22" t="s">
        <v>239</v>
      </c>
      <c r="C57" s="14" t="s">
        <v>221</v>
      </c>
      <c r="D57" s="14">
        <v>61.5</v>
      </c>
      <c r="E57" s="14">
        <v>0</v>
      </c>
      <c r="F57" s="15">
        <v>44972</v>
      </c>
      <c r="G57" s="15">
        <v>44985</v>
      </c>
    </row>
    <row r="58" spans="1:7" s="20" customFormat="1" ht="70.05" customHeight="1">
      <c r="A58" s="12" t="s">
        <v>240</v>
      </c>
      <c r="B58" s="22" t="s">
        <v>241</v>
      </c>
      <c r="C58" s="14" t="s">
        <v>221</v>
      </c>
      <c r="D58" s="14">
        <v>39.5</v>
      </c>
      <c r="E58" s="14">
        <v>0</v>
      </c>
      <c r="F58" s="15">
        <v>44972</v>
      </c>
      <c r="G58" s="15">
        <v>44985</v>
      </c>
    </row>
    <row r="59" spans="1:7" s="20" customFormat="1" ht="70.05" customHeight="1">
      <c r="A59" s="12" t="s">
        <v>242</v>
      </c>
      <c r="B59" s="22" t="s">
        <v>243</v>
      </c>
      <c r="C59" s="14" t="s">
        <v>221</v>
      </c>
      <c r="D59" s="14">
        <v>31.8</v>
      </c>
      <c r="E59" s="14">
        <v>0</v>
      </c>
      <c r="F59" s="15">
        <v>44972</v>
      </c>
      <c r="G59" s="15">
        <v>44985</v>
      </c>
    </row>
    <row r="60" spans="1:7" s="20" customFormat="1" ht="70.05" customHeight="1">
      <c r="A60" s="12" t="s">
        <v>244</v>
      </c>
      <c r="B60" s="22" t="s">
        <v>245</v>
      </c>
      <c r="C60" s="14" t="s">
        <v>221</v>
      </c>
      <c r="D60" s="14">
        <v>99.6</v>
      </c>
      <c r="E60" s="14">
        <v>0</v>
      </c>
      <c r="F60" s="15">
        <v>44972</v>
      </c>
      <c r="G60" s="15">
        <v>44985</v>
      </c>
    </row>
    <row r="61" spans="1:7" s="20" customFormat="1" ht="70.05" customHeight="1">
      <c r="A61" s="12" t="s">
        <v>246</v>
      </c>
      <c r="B61" s="22" t="s">
        <v>247</v>
      </c>
      <c r="C61" s="14" t="s">
        <v>221</v>
      </c>
      <c r="D61" s="14">
        <v>588</v>
      </c>
      <c r="E61" s="14">
        <v>0</v>
      </c>
      <c r="F61" s="15">
        <v>44972</v>
      </c>
      <c r="G61" s="15">
        <v>44985</v>
      </c>
    </row>
    <row r="62" spans="1:7" s="20" customFormat="1" ht="70.05" customHeight="1">
      <c r="A62" s="12" t="s">
        <v>248</v>
      </c>
      <c r="B62" s="22" t="s">
        <v>249</v>
      </c>
      <c r="C62" s="14" t="s">
        <v>221</v>
      </c>
      <c r="D62" s="14">
        <v>89.5</v>
      </c>
      <c r="E62" s="14">
        <v>0</v>
      </c>
      <c r="F62" s="15">
        <v>44972</v>
      </c>
      <c r="G62" s="15">
        <v>44985</v>
      </c>
    </row>
    <row r="63" spans="1:7" s="20" customFormat="1" ht="70.05" customHeight="1">
      <c r="A63" s="12" t="s">
        <v>250</v>
      </c>
      <c r="B63" s="22" t="s">
        <v>251</v>
      </c>
      <c r="C63" s="14" t="s">
        <v>221</v>
      </c>
      <c r="D63" s="14">
        <v>11</v>
      </c>
      <c r="E63" s="14">
        <v>0</v>
      </c>
      <c r="F63" s="15">
        <v>44972</v>
      </c>
      <c r="G63" s="15">
        <v>44985</v>
      </c>
    </row>
    <row r="64" spans="1:7" s="20" customFormat="1" ht="70.05" customHeight="1">
      <c r="A64" s="12" t="s">
        <v>252</v>
      </c>
      <c r="B64" s="22" t="s">
        <v>253</v>
      </c>
      <c r="C64" s="14" t="s">
        <v>221</v>
      </c>
      <c r="D64" s="14">
        <v>374</v>
      </c>
      <c r="E64" s="14">
        <v>0</v>
      </c>
      <c r="F64" s="15">
        <v>44972</v>
      </c>
      <c r="G64" s="15">
        <v>44985</v>
      </c>
    </row>
    <row r="65" spans="1:7" s="20" customFormat="1" ht="70.05" customHeight="1">
      <c r="A65" s="12" t="s">
        <v>254</v>
      </c>
      <c r="B65" s="22" t="s">
        <v>255</v>
      </c>
      <c r="C65" s="14" t="s">
        <v>221</v>
      </c>
      <c r="D65" s="14">
        <v>71.3</v>
      </c>
      <c r="E65" s="14">
        <v>0</v>
      </c>
      <c r="F65" s="15">
        <v>44972</v>
      </c>
      <c r="G65" s="15">
        <v>44985</v>
      </c>
    </row>
    <row r="66" spans="1:7" s="20" customFormat="1" ht="70.05" customHeight="1">
      <c r="A66" s="12" t="s">
        <v>256</v>
      </c>
      <c r="B66" s="22" t="s">
        <v>257</v>
      </c>
      <c r="C66" s="14" t="s">
        <v>221</v>
      </c>
      <c r="D66" s="14">
        <v>273.7</v>
      </c>
      <c r="E66" s="14">
        <v>0</v>
      </c>
      <c r="F66" s="15">
        <v>44972</v>
      </c>
      <c r="G66" s="15">
        <v>44985</v>
      </c>
    </row>
    <row r="67" spans="1:7" s="20" customFormat="1" ht="70.05" customHeight="1">
      <c r="A67" s="12" t="s">
        <v>258</v>
      </c>
      <c r="B67" s="22" t="s">
        <v>259</v>
      </c>
      <c r="C67" s="14" t="s">
        <v>221</v>
      </c>
      <c r="D67" s="14">
        <v>10.199999999999999</v>
      </c>
      <c r="E67" s="14">
        <v>0</v>
      </c>
      <c r="F67" s="15">
        <v>44972</v>
      </c>
      <c r="G67" s="15">
        <v>44985</v>
      </c>
    </row>
    <row r="68" spans="1:7" s="20" customFormat="1" ht="70.05" customHeight="1">
      <c r="A68" s="12" t="s">
        <v>260</v>
      </c>
      <c r="B68" s="22" t="s">
        <v>261</v>
      </c>
      <c r="C68" s="14" t="s">
        <v>221</v>
      </c>
      <c r="D68" s="14">
        <v>209</v>
      </c>
      <c r="E68" s="14">
        <v>0</v>
      </c>
      <c r="F68" s="15">
        <v>44972</v>
      </c>
      <c r="G68" s="15">
        <v>44985</v>
      </c>
    </row>
    <row r="69" spans="1:7" s="20" customFormat="1" ht="70.05" customHeight="1">
      <c r="A69" s="12" t="s">
        <v>262</v>
      </c>
      <c r="B69" s="22" t="s">
        <v>263</v>
      </c>
      <c r="C69" s="14" t="s">
        <v>221</v>
      </c>
      <c r="D69" s="14">
        <v>29</v>
      </c>
      <c r="E69" s="14">
        <v>0</v>
      </c>
      <c r="F69" s="15">
        <v>44972</v>
      </c>
      <c r="G69" s="15">
        <v>44985</v>
      </c>
    </row>
    <row r="70" spans="1:7" s="20" customFormat="1" ht="70.05" customHeight="1">
      <c r="A70" s="12" t="s">
        <v>264</v>
      </c>
      <c r="B70" s="22" t="s">
        <v>265</v>
      </c>
      <c r="C70" s="14" t="s">
        <v>221</v>
      </c>
      <c r="D70" s="14">
        <v>1253.0999999999999</v>
      </c>
      <c r="E70" s="14">
        <v>0</v>
      </c>
      <c r="F70" s="15">
        <v>44972</v>
      </c>
      <c r="G70" s="15">
        <v>44985</v>
      </c>
    </row>
    <row r="71" spans="1:7" s="20" customFormat="1" ht="70.05" customHeight="1">
      <c r="A71" s="12" t="s">
        <v>266</v>
      </c>
      <c r="B71" s="22" t="s">
        <v>267</v>
      </c>
      <c r="C71" s="14" t="s">
        <v>221</v>
      </c>
      <c r="D71" s="14">
        <v>97.6</v>
      </c>
      <c r="E71" s="14">
        <v>0</v>
      </c>
      <c r="F71" s="15">
        <v>44972</v>
      </c>
      <c r="G71" s="15">
        <v>44985</v>
      </c>
    </row>
    <row r="72" spans="1:7" s="20" customFormat="1" ht="70.05" customHeight="1">
      <c r="A72" s="12" t="s">
        <v>268</v>
      </c>
      <c r="B72" s="22" t="s">
        <v>269</v>
      </c>
      <c r="C72" s="14" t="s">
        <v>221</v>
      </c>
      <c r="D72" s="14">
        <v>7.524</v>
      </c>
      <c r="E72" s="14">
        <v>0</v>
      </c>
      <c r="F72" s="15">
        <v>45017</v>
      </c>
      <c r="G72" s="15">
        <v>45026</v>
      </c>
    </row>
    <row r="73" spans="1:7" s="20" customFormat="1" ht="70.05" customHeight="1">
      <c r="A73" s="12" t="s">
        <v>270</v>
      </c>
      <c r="B73" s="22" t="s">
        <v>271</v>
      </c>
      <c r="C73" s="14" t="s">
        <v>221</v>
      </c>
      <c r="D73" s="14">
        <v>0.68799999999999994</v>
      </c>
      <c r="E73" s="14">
        <v>0</v>
      </c>
      <c r="F73" s="15">
        <v>45017</v>
      </c>
      <c r="G73" s="15">
        <v>45026</v>
      </c>
    </row>
    <row r="74" spans="1:7" s="20" customFormat="1" ht="70.05" customHeight="1">
      <c r="A74" s="12" t="s">
        <v>272</v>
      </c>
      <c r="B74" s="22" t="s">
        <v>273</v>
      </c>
      <c r="C74" s="14" t="s">
        <v>221</v>
      </c>
      <c r="D74" s="14">
        <v>25.736999999999998</v>
      </c>
      <c r="E74" s="14">
        <v>0</v>
      </c>
      <c r="F74" s="15">
        <v>45017</v>
      </c>
      <c r="G74" s="15">
        <v>45026</v>
      </c>
    </row>
    <row r="75" spans="1:7" s="20" customFormat="1" ht="70.05" customHeight="1">
      <c r="A75" s="12" t="s">
        <v>274</v>
      </c>
      <c r="B75" s="22" t="s">
        <v>275</v>
      </c>
      <c r="C75" s="14" t="s">
        <v>221</v>
      </c>
      <c r="D75" s="14">
        <v>116.41</v>
      </c>
      <c r="E75" s="14">
        <v>0</v>
      </c>
      <c r="F75" s="15">
        <v>45017</v>
      </c>
      <c r="G75" s="15">
        <v>45026</v>
      </c>
    </row>
    <row r="76" spans="1:7" s="20" customFormat="1" ht="70.05" customHeight="1">
      <c r="A76" s="12" t="s">
        <v>276</v>
      </c>
      <c r="B76" s="22" t="s">
        <v>277</v>
      </c>
      <c r="C76" s="14" t="s">
        <v>221</v>
      </c>
      <c r="D76" s="14">
        <v>1.502</v>
      </c>
      <c r="E76" s="14">
        <v>0</v>
      </c>
      <c r="F76" s="15">
        <v>45017</v>
      </c>
      <c r="G76" s="15">
        <v>45026</v>
      </c>
    </row>
    <row r="77" spans="1:7" s="20" customFormat="1" ht="70.05" customHeight="1">
      <c r="A77" s="17">
        <v>5</v>
      </c>
      <c r="B77" s="23" t="s">
        <v>278</v>
      </c>
      <c r="C77" s="19" t="s">
        <v>15</v>
      </c>
      <c r="D77" s="19">
        <f>SUM(D78:D161)</f>
        <v>896</v>
      </c>
      <c r="E77" s="19">
        <f>SUM(E78:E161)</f>
        <v>0</v>
      </c>
      <c r="F77" s="24">
        <v>44977</v>
      </c>
      <c r="G77" s="24">
        <v>45046</v>
      </c>
    </row>
    <row r="78" spans="1:7" s="25" customFormat="1" ht="70.05" customHeight="1">
      <c r="A78" s="12" t="s">
        <v>279</v>
      </c>
      <c r="B78" s="22" t="s">
        <v>280</v>
      </c>
      <c r="C78" s="14" t="s">
        <v>23</v>
      </c>
      <c r="D78" s="14">
        <v>1</v>
      </c>
      <c r="E78" s="14">
        <v>0</v>
      </c>
      <c r="F78" s="15">
        <v>44977</v>
      </c>
      <c r="G78" s="15">
        <v>44985</v>
      </c>
    </row>
    <row r="79" spans="1:7" s="25" customFormat="1" ht="70.05" customHeight="1">
      <c r="A79" s="12" t="s">
        <v>281</v>
      </c>
      <c r="B79" s="22" t="s">
        <v>282</v>
      </c>
      <c r="C79" s="14" t="s">
        <v>23</v>
      </c>
      <c r="D79" s="14">
        <v>2</v>
      </c>
      <c r="E79" s="14">
        <v>0</v>
      </c>
      <c r="F79" s="15">
        <v>44977</v>
      </c>
      <c r="G79" s="15">
        <v>44985</v>
      </c>
    </row>
    <row r="80" spans="1:7" s="25" customFormat="1" ht="70.05" customHeight="1">
      <c r="A80" s="12" t="s">
        <v>283</v>
      </c>
      <c r="B80" s="22" t="s">
        <v>284</v>
      </c>
      <c r="C80" s="14" t="s">
        <v>23</v>
      </c>
      <c r="D80" s="14">
        <v>1</v>
      </c>
      <c r="E80" s="14">
        <v>0</v>
      </c>
      <c r="F80" s="15">
        <v>44977</v>
      </c>
      <c r="G80" s="15">
        <v>44985</v>
      </c>
    </row>
    <row r="81" spans="1:7" s="25" customFormat="1" ht="70.05" customHeight="1">
      <c r="A81" s="12" t="s">
        <v>285</v>
      </c>
      <c r="B81" s="22" t="s">
        <v>286</v>
      </c>
      <c r="C81" s="14" t="s">
        <v>23</v>
      </c>
      <c r="D81" s="14">
        <v>2</v>
      </c>
      <c r="E81" s="14">
        <v>0</v>
      </c>
      <c r="F81" s="15">
        <v>44977</v>
      </c>
      <c r="G81" s="15">
        <v>44985</v>
      </c>
    </row>
    <row r="82" spans="1:7" s="25" customFormat="1" ht="70.05" customHeight="1">
      <c r="A82" s="12" t="s">
        <v>287</v>
      </c>
      <c r="B82" s="22" t="s">
        <v>288</v>
      </c>
      <c r="C82" s="14" t="s">
        <v>23</v>
      </c>
      <c r="D82" s="14">
        <v>1</v>
      </c>
      <c r="E82" s="14">
        <v>0</v>
      </c>
      <c r="F82" s="15">
        <v>44977</v>
      </c>
      <c r="G82" s="15">
        <v>44985</v>
      </c>
    </row>
    <row r="83" spans="1:7" s="25" customFormat="1" ht="70.05" customHeight="1">
      <c r="A83" s="12" t="s">
        <v>289</v>
      </c>
      <c r="B83" s="22" t="s">
        <v>290</v>
      </c>
      <c r="C83" s="14" t="s">
        <v>23</v>
      </c>
      <c r="D83" s="14">
        <v>2</v>
      </c>
      <c r="E83" s="14">
        <v>0</v>
      </c>
      <c r="F83" s="15">
        <v>44977</v>
      </c>
      <c r="G83" s="15">
        <v>44985</v>
      </c>
    </row>
    <row r="84" spans="1:7" s="25" customFormat="1" ht="70.05" customHeight="1">
      <c r="A84" s="12" t="s">
        <v>291</v>
      </c>
      <c r="B84" s="22" t="s">
        <v>292</v>
      </c>
      <c r="C84" s="14" t="s">
        <v>23</v>
      </c>
      <c r="D84" s="14">
        <v>2</v>
      </c>
      <c r="E84" s="14">
        <v>0</v>
      </c>
      <c r="F84" s="15">
        <v>44977</v>
      </c>
      <c r="G84" s="15">
        <v>44985</v>
      </c>
    </row>
    <row r="85" spans="1:7" s="25" customFormat="1" ht="70.05" customHeight="1">
      <c r="A85" s="12" t="s">
        <v>293</v>
      </c>
      <c r="B85" s="22" t="s">
        <v>294</v>
      </c>
      <c r="C85" s="14" t="s">
        <v>23</v>
      </c>
      <c r="D85" s="14">
        <v>1</v>
      </c>
      <c r="E85" s="14">
        <v>0</v>
      </c>
      <c r="F85" s="15">
        <v>44977</v>
      </c>
      <c r="G85" s="15">
        <v>44985</v>
      </c>
    </row>
    <row r="86" spans="1:7" s="25" customFormat="1" ht="70.05" customHeight="1">
      <c r="A86" s="12" t="s">
        <v>295</v>
      </c>
      <c r="B86" s="22" t="s">
        <v>296</v>
      </c>
      <c r="C86" s="14" t="s">
        <v>23</v>
      </c>
      <c r="D86" s="14">
        <v>2</v>
      </c>
      <c r="E86" s="14">
        <v>0</v>
      </c>
      <c r="F86" s="15">
        <v>44977</v>
      </c>
      <c r="G86" s="15">
        <v>44985</v>
      </c>
    </row>
    <row r="87" spans="1:7" s="25" customFormat="1" ht="70.05" customHeight="1">
      <c r="A87" s="12" t="s">
        <v>297</v>
      </c>
      <c r="B87" s="22" t="s">
        <v>286</v>
      </c>
      <c r="C87" s="14" t="s">
        <v>23</v>
      </c>
      <c r="D87" s="14">
        <v>2</v>
      </c>
      <c r="E87" s="14">
        <v>0</v>
      </c>
      <c r="F87" s="15">
        <v>44977</v>
      </c>
      <c r="G87" s="15">
        <v>44985</v>
      </c>
    </row>
    <row r="88" spans="1:7" s="25" customFormat="1" ht="70.05" customHeight="1">
      <c r="A88" s="12" t="s">
        <v>298</v>
      </c>
      <c r="B88" s="22" t="s">
        <v>292</v>
      </c>
      <c r="C88" s="14" t="s">
        <v>23</v>
      </c>
      <c r="D88" s="14">
        <v>6</v>
      </c>
      <c r="E88" s="14">
        <v>0</v>
      </c>
      <c r="F88" s="15">
        <v>44977</v>
      </c>
      <c r="G88" s="15">
        <v>44985</v>
      </c>
    </row>
    <row r="89" spans="1:7" s="25" customFormat="1" ht="70.05" customHeight="1">
      <c r="A89" s="12" t="s">
        <v>299</v>
      </c>
      <c r="B89" s="22" t="s">
        <v>300</v>
      </c>
      <c r="C89" s="14" t="s">
        <v>23</v>
      </c>
      <c r="D89" s="14">
        <v>20</v>
      </c>
      <c r="E89" s="14">
        <v>0</v>
      </c>
      <c r="F89" s="15">
        <v>44977</v>
      </c>
      <c r="G89" s="15">
        <v>44985</v>
      </c>
    </row>
    <row r="90" spans="1:7" s="25" customFormat="1" ht="70.05" customHeight="1">
      <c r="A90" s="12" t="s">
        <v>301</v>
      </c>
      <c r="B90" s="22" t="s">
        <v>302</v>
      </c>
      <c r="C90" s="14" t="s">
        <v>23</v>
      </c>
      <c r="D90" s="14">
        <v>8</v>
      </c>
      <c r="E90" s="14">
        <v>0</v>
      </c>
      <c r="F90" s="15">
        <v>44977</v>
      </c>
      <c r="G90" s="15">
        <v>44985</v>
      </c>
    </row>
    <row r="91" spans="1:7" s="25" customFormat="1" ht="70.05" customHeight="1">
      <c r="A91" s="12" t="s">
        <v>303</v>
      </c>
      <c r="B91" s="22" t="s">
        <v>304</v>
      </c>
      <c r="C91" s="14" t="s">
        <v>23</v>
      </c>
      <c r="D91" s="14">
        <v>4</v>
      </c>
      <c r="E91" s="14">
        <v>0</v>
      </c>
      <c r="F91" s="15">
        <v>44977</v>
      </c>
      <c r="G91" s="15">
        <v>44985</v>
      </c>
    </row>
    <row r="92" spans="1:7" s="25" customFormat="1" ht="70.05" customHeight="1">
      <c r="A92" s="12" t="s">
        <v>305</v>
      </c>
      <c r="B92" s="22" t="s">
        <v>306</v>
      </c>
      <c r="C92" s="14" t="s">
        <v>23</v>
      </c>
      <c r="D92" s="14">
        <v>7</v>
      </c>
      <c r="E92" s="14">
        <v>0</v>
      </c>
      <c r="F92" s="15">
        <v>44977</v>
      </c>
      <c r="G92" s="15">
        <v>44985</v>
      </c>
    </row>
    <row r="93" spans="1:7" s="25" customFormat="1" ht="70.05" customHeight="1">
      <c r="A93" s="12" t="s">
        <v>307</v>
      </c>
      <c r="B93" s="22" t="s">
        <v>308</v>
      </c>
      <c r="C93" s="14" t="s">
        <v>23</v>
      </c>
      <c r="D93" s="14">
        <v>9</v>
      </c>
      <c r="E93" s="14">
        <v>0</v>
      </c>
      <c r="F93" s="15">
        <v>44977</v>
      </c>
      <c r="G93" s="15">
        <v>44985</v>
      </c>
    </row>
    <row r="94" spans="1:7" s="25" customFormat="1" ht="70.05" customHeight="1">
      <c r="A94" s="12" t="s">
        <v>309</v>
      </c>
      <c r="B94" s="22" t="s">
        <v>310</v>
      </c>
      <c r="C94" s="14" t="s">
        <v>23</v>
      </c>
      <c r="D94" s="14">
        <v>1</v>
      </c>
      <c r="E94" s="14">
        <v>0</v>
      </c>
      <c r="F94" s="15">
        <v>44977</v>
      </c>
      <c r="G94" s="15">
        <v>44985</v>
      </c>
    </row>
    <row r="95" spans="1:7" s="25" customFormat="1" ht="70.05" customHeight="1">
      <c r="A95" s="12" t="s">
        <v>311</v>
      </c>
      <c r="B95" s="22" t="s">
        <v>312</v>
      </c>
      <c r="C95" s="14" t="s">
        <v>23</v>
      </c>
      <c r="D95" s="14">
        <v>7</v>
      </c>
      <c r="E95" s="14">
        <v>0</v>
      </c>
      <c r="F95" s="15">
        <v>44977</v>
      </c>
      <c r="G95" s="15">
        <v>44985</v>
      </c>
    </row>
    <row r="96" spans="1:7" s="25" customFormat="1" ht="70.05" customHeight="1">
      <c r="A96" s="12" t="s">
        <v>313</v>
      </c>
      <c r="B96" s="22" t="s">
        <v>314</v>
      </c>
      <c r="C96" s="14" t="s">
        <v>23</v>
      </c>
      <c r="D96" s="14">
        <v>9</v>
      </c>
      <c r="E96" s="14">
        <v>0</v>
      </c>
      <c r="F96" s="15">
        <v>44977</v>
      </c>
      <c r="G96" s="15">
        <v>44985</v>
      </c>
    </row>
    <row r="97" spans="1:7" s="25" customFormat="1" ht="70.05" customHeight="1">
      <c r="A97" s="12" t="s">
        <v>315</v>
      </c>
      <c r="B97" s="22" t="s">
        <v>316</v>
      </c>
      <c r="C97" s="14" t="s">
        <v>23</v>
      </c>
      <c r="D97" s="14">
        <v>13</v>
      </c>
      <c r="E97" s="14">
        <v>0</v>
      </c>
      <c r="F97" s="15">
        <v>44977</v>
      </c>
      <c r="G97" s="15">
        <v>44985</v>
      </c>
    </row>
    <row r="98" spans="1:7" s="25" customFormat="1" ht="70.05" customHeight="1">
      <c r="A98" s="12" t="s">
        <v>317</v>
      </c>
      <c r="B98" s="22" t="s">
        <v>318</v>
      </c>
      <c r="C98" s="14" t="s">
        <v>23</v>
      </c>
      <c r="D98" s="14">
        <v>8</v>
      </c>
      <c r="E98" s="14">
        <v>0</v>
      </c>
      <c r="F98" s="15">
        <v>44977</v>
      </c>
      <c r="G98" s="15">
        <v>44985</v>
      </c>
    </row>
    <row r="99" spans="1:7" s="25" customFormat="1" ht="70.05" customHeight="1">
      <c r="A99" s="12" t="s">
        <v>319</v>
      </c>
      <c r="B99" s="22" t="s">
        <v>320</v>
      </c>
      <c r="C99" s="14" t="s">
        <v>23</v>
      </c>
      <c r="D99" s="14">
        <v>4</v>
      </c>
      <c r="E99" s="14">
        <v>0</v>
      </c>
      <c r="F99" s="15">
        <v>44977</v>
      </c>
      <c r="G99" s="15">
        <v>44985</v>
      </c>
    </row>
    <row r="100" spans="1:7" s="25" customFormat="1" ht="70.05" customHeight="1">
      <c r="A100" s="12" t="s">
        <v>321</v>
      </c>
      <c r="B100" s="22" t="s">
        <v>322</v>
      </c>
      <c r="C100" s="14" t="s">
        <v>23</v>
      </c>
      <c r="D100" s="14">
        <v>4</v>
      </c>
      <c r="E100" s="14">
        <v>0</v>
      </c>
      <c r="F100" s="15">
        <v>44977</v>
      </c>
      <c r="G100" s="15">
        <v>44985</v>
      </c>
    </row>
    <row r="101" spans="1:7" s="25" customFormat="1" ht="70.05" customHeight="1">
      <c r="A101" s="12" t="s">
        <v>323</v>
      </c>
      <c r="B101" s="22" t="s">
        <v>324</v>
      </c>
      <c r="C101" s="14" t="s">
        <v>23</v>
      </c>
      <c r="D101" s="14">
        <v>26</v>
      </c>
      <c r="E101" s="14">
        <v>0</v>
      </c>
      <c r="F101" s="15">
        <v>44977</v>
      </c>
      <c r="G101" s="15">
        <v>44985</v>
      </c>
    </row>
    <row r="102" spans="1:7" s="25" customFormat="1" ht="70.05" customHeight="1">
      <c r="A102" s="12" t="s">
        <v>325</v>
      </c>
      <c r="B102" s="22" t="s">
        <v>326</v>
      </c>
      <c r="C102" s="14" t="s">
        <v>23</v>
      </c>
      <c r="D102" s="14">
        <v>30</v>
      </c>
      <c r="E102" s="14">
        <v>0</v>
      </c>
      <c r="F102" s="15">
        <v>44977</v>
      </c>
      <c r="G102" s="15">
        <v>44985</v>
      </c>
    </row>
    <row r="103" spans="1:7" s="25" customFormat="1" ht="70.05" customHeight="1">
      <c r="A103" s="12" t="s">
        <v>327</v>
      </c>
      <c r="B103" s="22" t="s">
        <v>328</v>
      </c>
      <c r="C103" s="14" t="s">
        <v>23</v>
      </c>
      <c r="D103" s="14">
        <v>8</v>
      </c>
      <c r="E103" s="14">
        <v>0</v>
      </c>
      <c r="F103" s="15">
        <v>44977</v>
      </c>
      <c r="G103" s="15">
        <v>44985</v>
      </c>
    </row>
    <row r="104" spans="1:7" s="25" customFormat="1" ht="70.05" customHeight="1">
      <c r="A104" s="12" t="s">
        <v>329</v>
      </c>
      <c r="B104" s="22" t="s">
        <v>330</v>
      </c>
      <c r="C104" s="14" t="s">
        <v>23</v>
      </c>
      <c r="D104" s="14">
        <v>4</v>
      </c>
      <c r="E104" s="14">
        <v>0</v>
      </c>
      <c r="F104" s="15">
        <v>44977</v>
      </c>
      <c r="G104" s="15">
        <v>44985</v>
      </c>
    </row>
    <row r="105" spans="1:7" s="25" customFormat="1" ht="70.05" customHeight="1">
      <c r="A105" s="12" t="s">
        <v>331</v>
      </c>
      <c r="B105" s="22" t="s">
        <v>332</v>
      </c>
      <c r="C105" s="14" t="s">
        <v>23</v>
      </c>
      <c r="D105" s="14">
        <v>35</v>
      </c>
      <c r="E105" s="14">
        <v>0</v>
      </c>
      <c r="F105" s="15">
        <v>44977</v>
      </c>
      <c r="G105" s="15">
        <v>44985</v>
      </c>
    </row>
    <row r="106" spans="1:7" s="25" customFormat="1" ht="70.05" customHeight="1">
      <c r="A106" s="12" t="s">
        <v>333</v>
      </c>
      <c r="B106" s="22" t="s">
        <v>334</v>
      </c>
      <c r="C106" s="14" t="s">
        <v>23</v>
      </c>
      <c r="D106" s="14">
        <v>2</v>
      </c>
      <c r="E106" s="14">
        <v>0</v>
      </c>
      <c r="F106" s="15">
        <v>44977</v>
      </c>
      <c r="G106" s="15">
        <v>44985</v>
      </c>
    </row>
    <row r="107" spans="1:7" s="25" customFormat="1" ht="70.05" customHeight="1">
      <c r="A107" s="12" t="s">
        <v>335</v>
      </c>
      <c r="B107" s="22" t="s">
        <v>336</v>
      </c>
      <c r="C107" s="14" t="s">
        <v>23</v>
      </c>
      <c r="D107" s="14">
        <v>16</v>
      </c>
      <c r="E107" s="14">
        <v>0</v>
      </c>
      <c r="F107" s="15">
        <v>44977</v>
      </c>
      <c r="G107" s="15">
        <v>44985</v>
      </c>
    </row>
    <row r="108" spans="1:7" s="25" customFormat="1" ht="70.05" customHeight="1">
      <c r="A108" s="12" t="s">
        <v>337</v>
      </c>
      <c r="B108" s="22" t="s">
        <v>338</v>
      </c>
      <c r="C108" s="14" t="s">
        <v>23</v>
      </c>
      <c r="D108" s="14">
        <v>233</v>
      </c>
      <c r="E108" s="14">
        <v>0</v>
      </c>
      <c r="F108" s="15">
        <v>44977</v>
      </c>
      <c r="G108" s="15">
        <v>44985</v>
      </c>
    </row>
    <row r="109" spans="1:7" s="25" customFormat="1" ht="70.05" customHeight="1">
      <c r="A109" s="12" t="s">
        <v>339</v>
      </c>
      <c r="B109" s="22" t="s">
        <v>340</v>
      </c>
      <c r="C109" s="14" t="s">
        <v>23</v>
      </c>
      <c r="D109" s="14">
        <v>22</v>
      </c>
      <c r="E109" s="14">
        <v>0</v>
      </c>
      <c r="F109" s="15">
        <v>44977</v>
      </c>
      <c r="G109" s="15">
        <v>44985</v>
      </c>
    </row>
    <row r="110" spans="1:7" s="25" customFormat="1" ht="70.05" customHeight="1">
      <c r="A110" s="12" t="s">
        <v>341</v>
      </c>
      <c r="B110" s="22" t="s">
        <v>342</v>
      </c>
      <c r="C110" s="14" t="s">
        <v>23</v>
      </c>
      <c r="D110" s="14">
        <v>4</v>
      </c>
      <c r="E110" s="14">
        <v>0</v>
      </c>
      <c r="F110" s="15">
        <v>44977</v>
      </c>
      <c r="G110" s="15">
        <v>44985</v>
      </c>
    </row>
    <row r="111" spans="1:7" s="25" customFormat="1" ht="70.05" customHeight="1">
      <c r="A111" s="12" t="s">
        <v>343</v>
      </c>
      <c r="B111" s="22" t="s">
        <v>344</v>
      </c>
      <c r="C111" s="14" t="s">
        <v>23</v>
      </c>
      <c r="D111" s="14">
        <v>3</v>
      </c>
      <c r="E111" s="14">
        <v>0</v>
      </c>
      <c r="F111" s="15">
        <v>44977</v>
      </c>
      <c r="G111" s="15">
        <v>44985</v>
      </c>
    </row>
    <row r="112" spans="1:7" s="25" customFormat="1" ht="70.05" customHeight="1">
      <c r="A112" s="12" t="s">
        <v>345</v>
      </c>
      <c r="B112" s="22" t="s">
        <v>346</v>
      </c>
      <c r="C112" s="14" t="s">
        <v>23</v>
      </c>
      <c r="D112" s="14">
        <v>10</v>
      </c>
      <c r="E112" s="14">
        <v>0</v>
      </c>
      <c r="F112" s="15">
        <v>44977</v>
      </c>
      <c r="G112" s="15">
        <v>44985</v>
      </c>
    </row>
    <row r="113" spans="1:7" s="25" customFormat="1" ht="70.05" customHeight="1">
      <c r="A113" s="12" t="s">
        <v>347</v>
      </c>
      <c r="B113" s="22" t="s">
        <v>348</v>
      </c>
      <c r="C113" s="14" t="s">
        <v>23</v>
      </c>
      <c r="D113" s="14">
        <v>5</v>
      </c>
      <c r="E113" s="14">
        <v>0</v>
      </c>
      <c r="F113" s="15">
        <v>44977</v>
      </c>
      <c r="G113" s="15">
        <v>44985</v>
      </c>
    </row>
    <row r="114" spans="1:7" s="25" customFormat="1" ht="70.05" customHeight="1">
      <c r="A114" s="12" t="s">
        <v>349</v>
      </c>
      <c r="B114" s="22" t="s">
        <v>350</v>
      </c>
      <c r="C114" s="14" t="s">
        <v>23</v>
      </c>
      <c r="D114" s="14">
        <v>4</v>
      </c>
      <c r="E114" s="14">
        <v>0</v>
      </c>
      <c r="F114" s="15">
        <v>44977</v>
      </c>
      <c r="G114" s="15">
        <v>44985</v>
      </c>
    </row>
    <row r="115" spans="1:7" s="25" customFormat="1" ht="70.05" customHeight="1">
      <c r="A115" s="12" t="s">
        <v>351</v>
      </c>
      <c r="B115" s="22" t="s">
        <v>352</v>
      </c>
      <c r="C115" s="14" t="s">
        <v>23</v>
      </c>
      <c r="D115" s="14">
        <v>4</v>
      </c>
      <c r="E115" s="14">
        <v>0</v>
      </c>
      <c r="F115" s="15">
        <v>44977</v>
      </c>
      <c r="G115" s="15">
        <v>44985</v>
      </c>
    </row>
    <row r="116" spans="1:7" s="25" customFormat="1" ht="70.05" customHeight="1">
      <c r="A116" s="12" t="s">
        <v>353</v>
      </c>
      <c r="B116" s="22" t="s">
        <v>354</v>
      </c>
      <c r="C116" s="14" t="s">
        <v>23</v>
      </c>
      <c r="D116" s="14">
        <v>1</v>
      </c>
      <c r="E116" s="14">
        <v>0</v>
      </c>
      <c r="F116" s="15">
        <v>44977</v>
      </c>
      <c r="G116" s="15">
        <v>44985</v>
      </c>
    </row>
    <row r="117" spans="1:7" s="25" customFormat="1" ht="70.05" customHeight="1">
      <c r="A117" s="12" t="s">
        <v>355</v>
      </c>
      <c r="B117" s="22" t="s">
        <v>356</v>
      </c>
      <c r="C117" s="14" t="s">
        <v>23</v>
      </c>
      <c r="D117" s="14">
        <v>3</v>
      </c>
      <c r="E117" s="14">
        <v>0</v>
      </c>
      <c r="F117" s="15">
        <v>44977</v>
      </c>
      <c r="G117" s="15">
        <v>44985</v>
      </c>
    </row>
    <row r="118" spans="1:7" s="25" customFormat="1" ht="70.05" customHeight="1">
      <c r="A118" s="12" t="s">
        <v>357</v>
      </c>
      <c r="B118" s="22" t="s">
        <v>358</v>
      </c>
      <c r="C118" s="14" t="s">
        <v>23</v>
      </c>
      <c r="D118" s="14">
        <v>4</v>
      </c>
      <c r="E118" s="14">
        <v>0</v>
      </c>
      <c r="F118" s="15">
        <v>44977</v>
      </c>
      <c r="G118" s="15">
        <v>44985</v>
      </c>
    </row>
    <row r="119" spans="1:7" s="25" customFormat="1" ht="70.05" customHeight="1">
      <c r="A119" s="12" t="s">
        <v>359</v>
      </c>
      <c r="B119" s="22" t="s">
        <v>360</v>
      </c>
      <c r="C119" s="14" t="s">
        <v>23</v>
      </c>
      <c r="D119" s="14">
        <v>10</v>
      </c>
      <c r="E119" s="14">
        <v>0</v>
      </c>
      <c r="F119" s="15">
        <v>44977</v>
      </c>
      <c r="G119" s="15">
        <v>44985</v>
      </c>
    </row>
    <row r="120" spans="1:7" s="25" customFormat="1" ht="70.05" customHeight="1">
      <c r="A120" s="12" t="s">
        <v>361</v>
      </c>
      <c r="B120" s="22" t="s">
        <v>304</v>
      </c>
      <c r="C120" s="14" t="s">
        <v>23</v>
      </c>
      <c r="D120" s="14">
        <v>60</v>
      </c>
      <c r="E120" s="14">
        <v>0</v>
      </c>
      <c r="F120" s="15">
        <v>44977</v>
      </c>
      <c r="G120" s="15">
        <v>44985</v>
      </c>
    </row>
    <row r="121" spans="1:7" s="25" customFormat="1" ht="70.05" customHeight="1">
      <c r="A121" s="12" t="s">
        <v>362</v>
      </c>
      <c r="B121" s="22" t="s">
        <v>363</v>
      </c>
      <c r="C121" s="14" t="s">
        <v>23</v>
      </c>
      <c r="D121" s="14">
        <v>1</v>
      </c>
      <c r="E121" s="14">
        <v>0</v>
      </c>
      <c r="F121" s="15">
        <v>44977</v>
      </c>
      <c r="G121" s="15">
        <v>44985</v>
      </c>
    </row>
    <row r="122" spans="1:7" s="25" customFormat="1" ht="70.05" customHeight="1">
      <c r="A122" s="12" t="s">
        <v>364</v>
      </c>
      <c r="B122" s="22" t="s">
        <v>365</v>
      </c>
      <c r="C122" s="14" t="s">
        <v>23</v>
      </c>
      <c r="D122" s="14">
        <v>5</v>
      </c>
      <c r="E122" s="14">
        <v>0</v>
      </c>
      <c r="F122" s="15">
        <v>44977</v>
      </c>
      <c r="G122" s="15">
        <v>44985</v>
      </c>
    </row>
    <row r="123" spans="1:7" s="25" customFormat="1" ht="70.05" customHeight="1">
      <c r="A123" s="12" t="s">
        <v>366</v>
      </c>
      <c r="B123" s="22" t="s">
        <v>367</v>
      </c>
      <c r="C123" s="14" t="s">
        <v>23</v>
      </c>
      <c r="D123" s="14">
        <v>1</v>
      </c>
      <c r="E123" s="14">
        <v>0</v>
      </c>
      <c r="F123" s="15">
        <v>44977</v>
      </c>
      <c r="G123" s="15">
        <v>44985</v>
      </c>
    </row>
    <row r="124" spans="1:7" s="25" customFormat="1" ht="70.05" customHeight="1">
      <c r="A124" s="12" t="s">
        <v>368</v>
      </c>
      <c r="B124" s="22" t="s">
        <v>369</v>
      </c>
      <c r="C124" s="14" t="s">
        <v>23</v>
      </c>
      <c r="D124" s="14">
        <v>1</v>
      </c>
      <c r="E124" s="14">
        <v>0</v>
      </c>
      <c r="F124" s="15">
        <v>44977</v>
      </c>
      <c r="G124" s="15">
        <v>44985</v>
      </c>
    </row>
    <row r="125" spans="1:7" s="25" customFormat="1" ht="70.05" customHeight="1">
      <c r="A125" s="12" t="s">
        <v>370</v>
      </c>
      <c r="B125" s="22" t="s">
        <v>371</v>
      </c>
      <c r="C125" s="14" t="s">
        <v>23</v>
      </c>
      <c r="D125" s="14">
        <v>1</v>
      </c>
      <c r="E125" s="14">
        <v>0</v>
      </c>
      <c r="F125" s="15">
        <v>44977</v>
      </c>
      <c r="G125" s="15">
        <v>44985</v>
      </c>
    </row>
    <row r="126" spans="1:7" s="25" customFormat="1" ht="70.05" customHeight="1">
      <c r="A126" s="12" t="s">
        <v>372</v>
      </c>
      <c r="B126" s="22" t="s">
        <v>373</v>
      </c>
      <c r="C126" s="14" t="s">
        <v>23</v>
      </c>
      <c r="D126" s="14">
        <v>1</v>
      </c>
      <c r="E126" s="14">
        <v>0</v>
      </c>
      <c r="F126" s="15">
        <v>44977</v>
      </c>
      <c r="G126" s="15">
        <v>44985</v>
      </c>
    </row>
    <row r="127" spans="1:7" s="25" customFormat="1" ht="70.05" customHeight="1">
      <c r="A127" s="12" t="s">
        <v>374</v>
      </c>
      <c r="B127" s="22" t="s">
        <v>375</v>
      </c>
      <c r="C127" s="14" t="s">
        <v>23</v>
      </c>
      <c r="D127" s="14">
        <v>2</v>
      </c>
      <c r="E127" s="14">
        <v>0</v>
      </c>
      <c r="F127" s="15">
        <v>44977</v>
      </c>
      <c r="G127" s="15">
        <v>44985</v>
      </c>
    </row>
    <row r="128" spans="1:7" s="25" customFormat="1" ht="70.05" customHeight="1">
      <c r="A128" s="12" t="s">
        <v>376</v>
      </c>
      <c r="B128" s="22" t="s">
        <v>377</v>
      </c>
      <c r="C128" s="14" t="s">
        <v>23</v>
      </c>
      <c r="D128" s="14">
        <v>7</v>
      </c>
      <c r="E128" s="14">
        <v>0</v>
      </c>
      <c r="F128" s="15">
        <v>44977</v>
      </c>
      <c r="G128" s="15">
        <v>44985</v>
      </c>
    </row>
    <row r="129" spans="1:7" s="25" customFormat="1" ht="70.05" customHeight="1">
      <c r="A129" s="12" t="s">
        <v>378</v>
      </c>
      <c r="B129" s="22" t="s">
        <v>379</v>
      </c>
      <c r="C129" s="14" t="s">
        <v>23</v>
      </c>
      <c r="D129" s="14">
        <v>8</v>
      </c>
      <c r="E129" s="14">
        <v>0</v>
      </c>
      <c r="F129" s="15">
        <v>44977</v>
      </c>
      <c r="G129" s="15">
        <v>44985</v>
      </c>
    </row>
    <row r="130" spans="1:7" s="25" customFormat="1" ht="70.05" customHeight="1">
      <c r="A130" s="12" t="s">
        <v>380</v>
      </c>
      <c r="B130" s="22" t="s">
        <v>381</v>
      </c>
      <c r="C130" s="14" t="s">
        <v>23</v>
      </c>
      <c r="D130" s="14">
        <v>18</v>
      </c>
      <c r="E130" s="14">
        <v>0</v>
      </c>
      <c r="F130" s="15">
        <v>44977</v>
      </c>
      <c r="G130" s="15">
        <v>44985</v>
      </c>
    </row>
    <row r="131" spans="1:7" s="25" customFormat="1" ht="70.05" customHeight="1">
      <c r="A131" s="12" t="s">
        <v>382</v>
      </c>
      <c r="B131" s="22" t="s">
        <v>383</v>
      </c>
      <c r="C131" s="14" t="s">
        <v>23</v>
      </c>
      <c r="D131" s="14">
        <v>1</v>
      </c>
      <c r="E131" s="14">
        <v>0</v>
      </c>
      <c r="F131" s="15">
        <v>44977</v>
      </c>
      <c r="G131" s="15">
        <v>44985</v>
      </c>
    </row>
    <row r="132" spans="1:7" s="25" customFormat="1" ht="70.05" customHeight="1">
      <c r="A132" s="12" t="s">
        <v>384</v>
      </c>
      <c r="B132" s="22" t="s">
        <v>385</v>
      </c>
      <c r="C132" s="14" t="s">
        <v>23</v>
      </c>
      <c r="D132" s="14">
        <v>8</v>
      </c>
      <c r="E132" s="14">
        <v>0</v>
      </c>
      <c r="F132" s="15">
        <v>44977</v>
      </c>
      <c r="G132" s="15">
        <v>44985</v>
      </c>
    </row>
    <row r="133" spans="1:7" s="25" customFormat="1" ht="70.05" customHeight="1">
      <c r="A133" s="12" t="s">
        <v>386</v>
      </c>
      <c r="B133" s="22" t="s">
        <v>387</v>
      </c>
      <c r="C133" s="14" t="s">
        <v>23</v>
      </c>
      <c r="D133" s="14">
        <v>3</v>
      </c>
      <c r="E133" s="14">
        <v>0</v>
      </c>
      <c r="F133" s="15">
        <v>44977</v>
      </c>
      <c r="G133" s="15">
        <v>44985</v>
      </c>
    </row>
    <row r="134" spans="1:7" s="25" customFormat="1" ht="70.05" customHeight="1">
      <c r="A134" s="12" t="s">
        <v>388</v>
      </c>
      <c r="B134" s="22" t="s">
        <v>389</v>
      </c>
      <c r="C134" s="14" t="s">
        <v>23</v>
      </c>
      <c r="D134" s="14">
        <v>2</v>
      </c>
      <c r="E134" s="14">
        <v>0</v>
      </c>
      <c r="F134" s="15">
        <v>44977</v>
      </c>
      <c r="G134" s="15">
        <v>44985</v>
      </c>
    </row>
    <row r="135" spans="1:7" s="25" customFormat="1" ht="70.05" customHeight="1">
      <c r="A135" s="12" t="s">
        <v>390</v>
      </c>
      <c r="B135" s="22" t="s">
        <v>391</v>
      </c>
      <c r="C135" s="14" t="s">
        <v>23</v>
      </c>
      <c r="D135" s="14">
        <v>8</v>
      </c>
      <c r="E135" s="14">
        <v>0</v>
      </c>
      <c r="F135" s="15">
        <v>44977</v>
      </c>
      <c r="G135" s="15">
        <v>44985</v>
      </c>
    </row>
    <row r="136" spans="1:7" s="25" customFormat="1" ht="70.05" customHeight="1">
      <c r="A136" s="12" t="s">
        <v>392</v>
      </c>
      <c r="B136" s="22" t="s">
        <v>393</v>
      </c>
      <c r="C136" s="14" t="s">
        <v>23</v>
      </c>
      <c r="D136" s="14">
        <v>1</v>
      </c>
      <c r="E136" s="14">
        <v>0</v>
      </c>
      <c r="F136" s="15">
        <v>44977</v>
      </c>
      <c r="G136" s="15">
        <v>44985</v>
      </c>
    </row>
    <row r="137" spans="1:7" s="25" customFormat="1" ht="70.05" customHeight="1">
      <c r="A137" s="12" t="s">
        <v>394</v>
      </c>
      <c r="B137" s="22" t="s">
        <v>395</v>
      </c>
      <c r="C137" s="14" t="s">
        <v>23</v>
      </c>
      <c r="D137" s="14">
        <v>10</v>
      </c>
      <c r="E137" s="14">
        <v>0</v>
      </c>
      <c r="F137" s="15">
        <v>44977</v>
      </c>
      <c r="G137" s="15">
        <v>44985</v>
      </c>
    </row>
    <row r="138" spans="1:7" s="25" customFormat="1" ht="70.05" customHeight="1">
      <c r="A138" s="12" t="s">
        <v>396</v>
      </c>
      <c r="B138" s="22" t="s">
        <v>397</v>
      </c>
      <c r="C138" s="14" t="s">
        <v>23</v>
      </c>
      <c r="D138" s="14">
        <v>13</v>
      </c>
      <c r="E138" s="14">
        <v>0</v>
      </c>
      <c r="F138" s="15">
        <v>44977</v>
      </c>
      <c r="G138" s="15">
        <v>44985</v>
      </c>
    </row>
    <row r="139" spans="1:7" s="25" customFormat="1" ht="70.05" customHeight="1">
      <c r="A139" s="12" t="s">
        <v>398</v>
      </c>
      <c r="B139" s="22" t="s">
        <v>399</v>
      </c>
      <c r="C139" s="14" t="s">
        <v>23</v>
      </c>
      <c r="D139" s="14">
        <v>13</v>
      </c>
      <c r="E139" s="14">
        <v>0</v>
      </c>
      <c r="F139" s="15">
        <v>44986</v>
      </c>
      <c r="G139" s="15">
        <v>45046</v>
      </c>
    </row>
    <row r="140" spans="1:7" s="25" customFormat="1" ht="70.05" customHeight="1">
      <c r="A140" s="12" t="s">
        <v>400</v>
      </c>
      <c r="B140" s="22" t="s">
        <v>401</v>
      </c>
      <c r="C140" s="14" t="s">
        <v>23</v>
      </c>
      <c r="D140" s="14">
        <v>1</v>
      </c>
      <c r="E140" s="14">
        <v>0</v>
      </c>
      <c r="F140" s="15">
        <v>44977</v>
      </c>
      <c r="G140" s="15">
        <v>44985</v>
      </c>
    </row>
    <row r="141" spans="1:7" s="25" customFormat="1" ht="70.05" customHeight="1">
      <c r="A141" s="12" t="s">
        <v>402</v>
      </c>
      <c r="B141" s="22" t="s">
        <v>403</v>
      </c>
      <c r="C141" s="14" t="s">
        <v>23</v>
      </c>
      <c r="D141" s="14">
        <v>4</v>
      </c>
      <c r="E141" s="14">
        <v>0</v>
      </c>
      <c r="F141" s="15">
        <v>44986</v>
      </c>
      <c r="G141" s="15">
        <v>45046</v>
      </c>
    </row>
    <row r="142" spans="1:7" s="25" customFormat="1" ht="70.05" customHeight="1">
      <c r="A142" s="12" t="s">
        <v>404</v>
      </c>
      <c r="B142" s="22" t="s">
        <v>405</v>
      </c>
      <c r="C142" s="14" t="s">
        <v>23</v>
      </c>
      <c r="D142" s="14">
        <v>16</v>
      </c>
      <c r="E142" s="14">
        <v>0</v>
      </c>
      <c r="F142" s="15">
        <v>45005</v>
      </c>
      <c r="G142" s="15">
        <v>45015</v>
      </c>
    </row>
    <row r="143" spans="1:7" s="25" customFormat="1" ht="70.05" customHeight="1">
      <c r="A143" s="12" t="s">
        <v>406</v>
      </c>
      <c r="B143" s="22" t="s">
        <v>407</v>
      </c>
      <c r="C143" s="14" t="s">
        <v>23</v>
      </c>
      <c r="D143" s="14">
        <v>10</v>
      </c>
      <c r="E143" s="14">
        <v>0</v>
      </c>
      <c r="F143" s="15">
        <v>44977</v>
      </c>
      <c r="G143" s="15">
        <v>44995</v>
      </c>
    </row>
    <row r="144" spans="1:7" s="25" customFormat="1" ht="70.05" customHeight="1">
      <c r="A144" s="12" t="s">
        <v>408</v>
      </c>
      <c r="B144" s="22" t="s">
        <v>409</v>
      </c>
      <c r="C144" s="14" t="s">
        <v>23</v>
      </c>
      <c r="D144" s="14">
        <v>5</v>
      </c>
      <c r="E144" s="14">
        <v>0</v>
      </c>
      <c r="F144" s="15">
        <v>44977</v>
      </c>
      <c r="G144" s="15">
        <v>44995</v>
      </c>
    </row>
    <row r="145" spans="1:7" s="25" customFormat="1" ht="70.05" customHeight="1">
      <c r="A145" s="12" t="s">
        <v>410</v>
      </c>
      <c r="B145" s="22" t="s">
        <v>411</v>
      </c>
      <c r="C145" s="14" t="s">
        <v>23</v>
      </c>
      <c r="D145" s="14">
        <v>16</v>
      </c>
      <c r="E145" s="14">
        <v>0</v>
      </c>
      <c r="F145" s="15">
        <v>44977</v>
      </c>
      <c r="G145" s="15">
        <v>44995</v>
      </c>
    </row>
    <row r="146" spans="1:7" s="25" customFormat="1" ht="70.05" customHeight="1">
      <c r="A146" s="12" t="s">
        <v>412</v>
      </c>
      <c r="B146" s="22" t="s">
        <v>413</v>
      </c>
      <c r="C146" s="26" t="s">
        <v>217</v>
      </c>
      <c r="D146" s="27">
        <v>2</v>
      </c>
      <c r="E146" s="14">
        <v>0</v>
      </c>
      <c r="F146" s="15">
        <v>45017</v>
      </c>
      <c r="G146" s="15">
        <v>45046</v>
      </c>
    </row>
    <row r="147" spans="1:7" s="25" customFormat="1" ht="70.05" customHeight="1">
      <c r="A147" s="12" t="s">
        <v>414</v>
      </c>
      <c r="B147" s="22" t="s">
        <v>415</v>
      </c>
      <c r="C147" s="26" t="s">
        <v>217</v>
      </c>
      <c r="D147" s="27">
        <v>1</v>
      </c>
      <c r="E147" s="14">
        <v>0</v>
      </c>
      <c r="F147" s="15">
        <v>45017</v>
      </c>
      <c r="G147" s="15">
        <v>45046</v>
      </c>
    </row>
    <row r="148" spans="1:7" s="25" customFormat="1" ht="70.05" customHeight="1">
      <c r="A148" s="12" t="s">
        <v>416</v>
      </c>
      <c r="B148" s="22" t="s">
        <v>417</v>
      </c>
      <c r="C148" s="26" t="s">
        <v>23</v>
      </c>
      <c r="D148" s="27">
        <v>1</v>
      </c>
      <c r="E148" s="14">
        <v>0</v>
      </c>
      <c r="F148" s="15">
        <v>44951</v>
      </c>
      <c r="G148" s="15">
        <v>44967</v>
      </c>
    </row>
    <row r="149" spans="1:7" s="25" customFormat="1" ht="70.05" customHeight="1">
      <c r="A149" s="12" t="s">
        <v>418</v>
      </c>
      <c r="B149" s="22" t="s">
        <v>419</v>
      </c>
      <c r="C149" s="26" t="s">
        <v>23</v>
      </c>
      <c r="D149" s="27">
        <v>1</v>
      </c>
      <c r="E149" s="14">
        <v>0</v>
      </c>
      <c r="F149" s="15">
        <v>44951</v>
      </c>
      <c r="G149" s="15">
        <v>44967</v>
      </c>
    </row>
    <row r="150" spans="1:7" s="25" customFormat="1" ht="70.05" customHeight="1">
      <c r="A150" s="12" t="s">
        <v>420</v>
      </c>
      <c r="B150" s="22" t="s">
        <v>421</v>
      </c>
      <c r="C150" s="26" t="s">
        <v>23</v>
      </c>
      <c r="D150" s="26">
        <v>29</v>
      </c>
      <c r="E150" s="14">
        <v>0</v>
      </c>
      <c r="F150" s="15">
        <v>44967</v>
      </c>
      <c r="G150" s="15">
        <v>45010</v>
      </c>
    </row>
    <row r="151" spans="1:7" s="25" customFormat="1" ht="70.05" customHeight="1">
      <c r="A151" s="12" t="s">
        <v>422</v>
      </c>
      <c r="B151" s="22" t="s">
        <v>423</v>
      </c>
      <c r="C151" s="26" t="s">
        <v>23</v>
      </c>
      <c r="D151" s="27">
        <v>1</v>
      </c>
      <c r="E151" s="14">
        <v>0</v>
      </c>
      <c r="F151" s="15">
        <v>44967</v>
      </c>
      <c r="G151" s="15">
        <v>45010</v>
      </c>
    </row>
    <row r="152" spans="1:7" s="25" customFormat="1" ht="70.05" customHeight="1">
      <c r="A152" s="12" t="s">
        <v>424</v>
      </c>
      <c r="B152" s="22" t="s">
        <v>425</v>
      </c>
      <c r="C152" s="26" t="s">
        <v>23</v>
      </c>
      <c r="D152" s="27">
        <v>3</v>
      </c>
      <c r="E152" s="14">
        <v>0</v>
      </c>
      <c r="F152" s="15">
        <v>44977</v>
      </c>
      <c r="G152" s="15">
        <v>44995</v>
      </c>
    </row>
    <row r="153" spans="1:7" s="25" customFormat="1" ht="70.05" customHeight="1">
      <c r="A153" s="12" t="s">
        <v>426</v>
      </c>
      <c r="B153" s="22" t="s">
        <v>427</v>
      </c>
      <c r="C153" s="26" t="s">
        <v>23</v>
      </c>
      <c r="D153" s="27">
        <v>2</v>
      </c>
      <c r="E153" s="14">
        <v>0</v>
      </c>
      <c r="F153" s="15">
        <v>44977</v>
      </c>
      <c r="G153" s="15">
        <v>44995</v>
      </c>
    </row>
    <row r="154" spans="1:7" s="25" customFormat="1" ht="70.05" customHeight="1">
      <c r="A154" s="12" t="s">
        <v>428</v>
      </c>
      <c r="B154" s="22" t="s">
        <v>429</v>
      </c>
      <c r="C154" s="26" t="s">
        <v>23</v>
      </c>
      <c r="D154" s="27">
        <v>1</v>
      </c>
      <c r="E154" s="14">
        <v>0</v>
      </c>
      <c r="F154" s="15">
        <v>44977</v>
      </c>
      <c r="G154" s="15">
        <v>44995</v>
      </c>
    </row>
    <row r="155" spans="1:7" s="25" customFormat="1" ht="70.05" customHeight="1">
      <c r="A155" s="12" t="s">
        <v>430</v>
      </c>
      <c r="B155" s="22" t="s">
        <v>431</v>
      </c>
      <c r="C155" s="26" t="s">
        <v>23</v>
      </c>
      <c r="D155" s="27">
        <v>76</v>
      </c>
      <c r="E155" s="14">
        <v>0</v>
      </c>
      <c r="F155" s="15">
        <v>44977</v>
      </c>
      <c r="G155" s="15">
        <v>44995</v>
      </c>
    </row>
    <row r="156" spans="1:7" s="25" customFormat="1" ht="70.05" customHeight="1">
      <c r="A156" s="12" t="s">
        <v>432</v>
      </c>
      <c r="B156" s="22" t="s">
        <v>433</v>
      </c>
      <c r="C156" s="26" t="s">
        <v>23</v>
      </c>
      <c r="D156" s="27">
        <v>2</v>
      </c>
      <c r="E156" s="14">
        <v>0</v>
      </c>
      <c r="F156" s="15">
        <v>44977</v>
      </c>
      <c r="G156" s="15">
        <v>44995</v>
      </c>
    </row>
    <row r="157" spans="1:7" s="25" customFormat="1" ht="70.05" customHeight="1">
      <c r="A157" s="12" t="s">
        <v>434</v>
      </c>
      <c r="B157" s="22" t="s">
        <v>435</v>
      </c>
      <c r="C157" s="26" t="s">
        <v>23</v>
      </c>
      <c r="D157" s="27">
        <v>5</v>
      </c>
      <c r="E157" s="14">
        <v>0</v>
      </c>
      <c r="F157" s="15">
        <v>44977</v>
      </c>
      <c r="G157" s="15">
        <v>44995</v>
      </c>
    </row>
    <row r="158" spans="1:7" s="25" customFormat="1" ht="70.05" customHeight="1">
      <c r="A158" s="12" t="s">
        <v>436</v>
      </c>
      <c r="B158" s="22" t="s">
        <v>437</v>
      </c>
      <c r="C158" s="26" t="s">
        <v>23</v>
      </c>
      <c r="D158" s="27">
        <v>2</v>
      </c>
      <c r="E158" s="14">
        <v>0</v>
      </c>
      <c r="F158" s="15">
        <v>44977</v>
      </c>
      <c r="G158" s="15">
        <v>44995</v>
      </c>
    </row>
    <row r="159" spans="1:7" s="25" customFormat="1" ht="70.05" customHeight="1">
      <c r="A159" s="12" t="s">
        <v>438</v>
      </c>
      <c r="B159" s="22" t="s">
        <v>439</v>
      </c>
      <c r="C159" s="26" t="s">
        <v>23</v>
      </c>
      <c r="D159" s="27">
        <v>8</v>
      </c>
      <c r="E159" s="14">
        <v>0</v>
      </c>
      <c r="F159" s="15">
        <v>44977</v>
      </c>
      <c r="G159" s="15">
        <v>44995</v>
      </c>
    </row>
    <row r="160" spans="1:7" s="25" customFormat="1" ht="70.05" customHeight="1">
      <c r="A160" s="12" t="s">
        <v>440</v>
      </c>
      <c r="B160" s="22" t="s">
        <v>441</v>
      </c>
      <c r="C160" s="26" t="s">
        <v>23</v>
      </c>
      <c r="D160" s="27">
        <v>4</v>
      </c>
      <c r="E160" s="14">
        <v>0</v>
      </c>
      <c r="F160" s="15">
        <v>44977</v>
      </c>
      <c r="G160" s="15">
        <v>44995</v>
      </c>
    </row>
    <row r="161" spans="1:7" s="25" customFormat="1" ht="70.05" customHeight="1">
      <c r="A161" s="12" t="s">
        <v>442</v>
      </c>
      <c r="B161" s="22" t="s">
        <v>443</v>
      </c>
      <c r="C161" s="26" t="s">
        <v>23</v>
      </c>
      <c r="D161" s="27">
        <v>2</v>
      </c>
      <c r="E161" s="14">
        <v>0</v>
      </c>
      <c r="F161" s="15">
        <v>44977</v>
      </c>
      <c r="G161" s="15">
        <v>44995</v>
      </c>
    </row>
    <row r="162" spans="1:7" s="20" customFormat="1" ht="70.05" customHeight="1">
      <c r="A162" s="17">
        <v>6</v>
      </c>
      <c r="B162" s="23" t="s">
        <v>444</v>
      </c>
      <c r="C162" s="19" t="s">
        <v>23</v>
      </c>
      <c r="D162" s="19">
        <f>SUM(D163:D169)</f>
        <v>9</v>
      </c>
      <c r="E162" s="19">
        <f>SUM(E163:E169)</f>
        <v>0</v>
      </c>
      <c r="F162" s="24">
        <v>45017</v>
      </c>
      <c r="G162" s="24">
        <v>45046</v>
      </c>
    </row>
    <row r="163" spans="1:7" s="25" customFormat="1" ht="70.05" customHeight="1">
      <c r="A163" s="12" t="s">
        <v>445</v>
      </c>
      <c r="B163" s="22" t="s">
        <v>446</v>
      </c>
      <c r="C163" s="14" t="s">
        <v>23</v>
      </c>
      <c r="D163" s="14">
        <v>1</v>
      </c>
      <c r="E163" s="14">
        <v>0</v>
      </c>
      <c r="F163" s="15">
        <v>45017</v>
      </c>
      <c r="G163" s="15">
        <v>45046</v>
      </c>
    </row>
    <row r="164" spans="1:7" s="25" customFormat="1" ht="70.05" customHeight="1">
      <c r="A164" s="12" t="s">
        <v>447</v>
      </c>
      <c r="B164" s="22" t="s">
        <v>448</v>
      </c>
      <c r="C164" s="14" t="s">
        <v>23</v>
      </c>
      <c r="D164" s="14">
        <v>2</v>
      </c>
      <c r="E164" s="14">
        <v>0</v>
      </c>
      <c r="F164" s="15">
        <v>45017</v>
      </c>
      <c r="G164" s="15">
        <v>45046</v>
      </c>
    </row>
    <row r="165" spans="1:7" s="25" customFormat="1" ht="70.05" customHeight="1">
      <c r="A165" s="12" t="s">
        <v>449</v>
      </c>
      <c r="B165" s="22" t="s">
        <v>450</v>
      </c>
      <c r="C165" s="14" t="s">
        <v>23</v>
      </c>
      <c r="D165" s="14">
        <v>2</v>
      </c>
      <c r="E165" s="14">
        <v>0</v>
      </c>
      <c r="F165" s="15">
        <v>45017</v>
      </c>
      <c r="G165" s="15">
        <v>45046</v>
      </c>
    </row>
    <row r="166" spans="1:7" s="25" customFormat="1" ht="70.05" customHeight="1">
      <c r="A166" s="12" t="s">
        <v>451</v>
      </c>
      <c r="B166" s="22" t="s">
        <v>452</v>
      </c>
      <c r="C166" s="14" t="s">
        <v>23</v>
      </c>
      <c r="D166" s="14">
        <v>1</v>
      </c>
      <c r="E166" s="14">
        <v>0</v>
      </c>
      <c r="F166" s="15">
        <v>45017</v>
      </c>
      <c r="G166" s="15">
        <v>45046</v>
      </c>
    </row>
    <row r="167" spans="1:7" s="25" customFormat="1" ht="70.05" customHeight="1">
      <c r="A167" s="12" t="s">
        <v>453</v>
      </c>
      <c r="B167" s="22" t="s">
        <v>454</v>
      </c>
      <c r="C167" s="14" t="s">
        <v>23</v>
      </c>
      <c r="D167" s="14">
        <v>1</v>
      </c>
      <c r="E167" s="14">
        <v>0</v>
      </c>
      <c r="F167" s="15">
        <v>45017</v>
      </c>
      <c r="G167" s="15">
        <v>45046</v>
      </c>
    </row>
    <row r="168" spans="1:7" s="25" customFormat="1" ht="70.05" customHeight="1">
      <c r="A168" s="12" t="s">
        <v>455</v>
      </c>
      <c r="B168" s="22" t="s">
        <v>456</v>
      </c>
      <c r="C168" s="14" t="s">
        <v>23</v>
      </c>
      <c r="D168" s="14">
        <v>1</v>
      </c>
      <c r="E168" s="14">
        <v>0</v>
      </c>
      <c r="F168" s="15">
        <v>45017</v>
      </c>
      <c r="G168" s="15">
        <v>45046</v>
      </c>
    </row>
    <row r="169" spans="1:7" s="25" customFormat="1" ht="70.05" customHeight="1">
      <c r="A169" s="12" t="s">
        <v>457</v>
      </c>
      <c r="B169" s="22" t="s">
        <v>458</v>
      </c>
      <c r="C169" s="14" t="s">
        <v>23</v>
      </c>
      <c r="D169" s="14">
        <v>1</v>
      </c>
      <c r="E169" s="14">
        <v>0</v>
      </c>
      <c r="F169" s="15">
        <v>45017</v>
      </c>
      <c r="G169" s="15">
        <v>45046</v>
      </c>
    </row>
    <row r="170" spans="1:7" s="20" customFormat="1" ht="70.05" customHeight="1">
      <c r="A170" s="17">
        <v>7</v>
      </c>
      <c r="B170" s="23" t="s">
        <v>459</v>
      </c>
      <c r="C170" s="19" t="s">
        <v>23</v>
      </c>
      <c r="D170" s="19">
        <f>SUM(D171:D179)</f>
        <v>24</v>
      </c>
      <c r="E170" s="19">
        <f>SUM(E171:E179)</f>
        <v>0</v>
      </c>
      <c r="F170" s="24">
        <v>44972</v>
      </c>
      <c r="G170" s="24">
        <v>45066</v>
      </c>
    </row>
    <row r="171" spans="1:7" s="20" customFormat="1" ht="70.05" customHeight="1">
      <c r="A171" s="12" t="s">
        <v>460</v>
      </c>
      <c r="B171" s="22" t="s">
        <v>461</v>
      </c>
      <c r="C171" s="14" t="s">
        <v>23</v>
      </c>
      <c r="D171" s="14">
        <v>1</v>
      </c>
      <c r="E171" s="14">
        <v>0</v>
      </c>
      <c r="F171" s="15">
        <v>44972</v>
      </c>
      <c r="G171" s="15">
        <v>44977</v>
      </c>
    </row>
    <row r="172" spans="1:7" s="20" customFormat="1" ht="70.05" customHeight="1">
      <c r="A172" s="12" t="s">
        <v>462</v>
      </c>
      <c r="B172" s="22" t="s">
        <v>463</v>
      </c>
      <c r="C172" s="14" t="s">
        <v>23</v>
      </c>
      <c r="D172" s="14">
        <v>3</v>
      </c>
      <c r="E172" s="14">
        <v>0</v>
      </c>
      <c r="F172" s="15">
        <v>45041</v>
      </c>
      <c r="G172" s="15">
        <v>45066</v>
      </c>
    </row>
    <row r="173" spans="1:7" s="20" customFormat="1" ht="70.05" customHeight="1">
      <c r="A173" s="12" t="s">
        <v>464</v>
      </c>
      <c r="B173" s="22" t="s">
        <v>465</v>
      </c>
      <c r="C173" s="14" t="s">
        <v>23</v>
      </c>
      <c r="D173" s="14">
        <v>3</v>
      </c>
      <c r="E173" s="14">
        <v>0</v>
      </c>
      <c r="F173" s="15">
        <v>45041</v>
      </c>
      <c r="G173" s="15">
        <v>45066</v>
      </c>
    </row>
    <row r="174" spans="1:7" s="20" customFormat="1" ht="70.05" customHeight="1">
      <c r="A174" s="12" t="s">
        <v>466</v>
      </c>
      <c r="B174" s="22" t="s">
        <v>467</v>
      </c>
      <c r="C174" s="14" t="s">
        <v>23</v>
      </c>
      <c r="D174" s="14">
        <v>3</v>
      </c>
      <c r="E174" s="14">
        <v>0</v>
      </c>
      <c r="F174" s="15">
        <v>44977</v>
      </c>
      <c r="G174" s="15">
        <v>45015</v>
      </c>
    </row>
    <row r="175" spans="1:7" s="20" customFormat="1" ht="70.05" customHeight="1">
      <c r="A175" s="12" t="s">
        <v>468</v>
      </c>
      <c r="B175" s="22" t="s">
        <v>469</v>
      </c>
      <c r="C175" s="14" t="s">
        <v>23</v>
      </c>
      <c r="D175" s="14">
        <v>2</v>
      </c>
      <c r="E175" s="14">
        <v>0</v>
      </c>
      <c r="F175" s="15">
        <v>44977</v>
      </c>
      <c r="G175" s="15">
        <v>44995</v>
      </c>
    </row>
    <row r="176" spans="1:7" s="20" customFormat="1" ht="70.05" customHeight="1">
      <c r="A176" s="12" t="s">
        <v>470</v>
      </c>
      <c r="B176" s="22" t="s">
        <v>471</v>
      </c>
      <c r="C176" s="14" t="s">
        <v>23</v>
      </c>
      <c r="D176" s="14">
        <v>8</v>
      </c>
      <c r="E176" s="14">
        <v>0</v>
      </c>
      <c r="F176" s="15">
        <v>44986</v>
      </c>
      <c r="G176" s="15">
        <v>45005</v>
      </c>
    </row>
    <row r="177" spans="1:7" s="20" customFormat="1" ht="70.05" customHeight="1">
      <c r="A177" s="12" t="s">
        <v>472</v>
      </c>
      <c r="B177" s="22" t="s">
        <v>473</v>
      </c>
      <c r="C177" s="14" t="s">
        <v>23</v>
      </c>
      <c r="D177" s="14">
        <v>2</v>
      </c>
      <c r="E177" s="14">
        <v>0</v>
      </c>
      <c r="F177" s="15">
        <v>44977</v>
      </c>
      <c r="G177" s="15">
        <v>44995</v>
      </c>
    </row>
    <row r="178" spans="1:7" s="20" customFormat="1" ht="70.05" customHeight="1">
      <c r="A178" s="12" t="s">
        <v>474</v>
      </c>
      <c r="B178" s="22" t="s">
        <v>475</v>
      </c>
      <c r="C178" s="14" t="s">
        <v>23</v>
      </c>
      <c r="D178" s="14">
        <v>1</v>
      </c>
      <c r="E178" s="14">
        <v>0</v>
      </c>
      <c r="F178" s="15">
        <v>44977</v>
      </c>
      <c r="G178" s="15">
        <v>44995</v>
      </c>
    </row>
    <row r="179" spans="1:7" s="20" customFormat="1" ht="70.05" customHeight="1">
      <c r="A179" s="12" t="s">
        <v>476</v>
      </c>
      <c r="B179" s="22" t="s">
        <v>477</v>
      </c>
      <c r="C179" s="26" t="s">
        <v>23</v>
      </c>
      <c r="D179" s="27">
        <v>1</v>
      </c>
      <c r="E179" s="14">
        <v>0</v>
      </c>
      <c r="F179" s="15">
        <v>44986</v>
      </c>
      <c r="G179" s="15">
        <v>45005</v>
      </c>
    </row>
    <row r="180" spans="1:7" s="20" customFormat="1" ht="70.05" customHeight="1">
      <c r="A180" s="17">
        <v>8</v>
      </c>
      <c r="B180" s="18" t="s">
        <v>478</v>
      </c>
      <c r="C180" s="19" t="s">
        <v>217</v>
      </c>
      <c r="D180" s="19">
        <f>D181+D182+D185+D186+D187+D192+D198+D199+D213+D214+D215+D216</f>
        <v>20</v>
      </c>
      <c r="E180" s="19">
        <f>E181+E182+E185+E186+E187+E192+E198+E199+E213+E214+E215+E216</f>
        <v>0</v>
      </c>
      <c r="F180" s="24">
        <v>44951</v>
      </c>
      <c r="G180" s="24">
        <v>45046</v>
      </c>
    </row>
    <row r="181" spans="1:7" s="20" customFormat="1" ht="70.05" customHeight="1">
      <c r="A181" s="12" t="s">
        <v>479</v>
      </c>
      <c r="B181" s="22" t="s">
        <v>480</v>
      </c>
      <c r="C181" s="14" t="s">
        <v>217</v>
      </c>
      <c r="D181" s="14">
        <v>1</v>
      </c>
      <c r="E181" s="14">
        <v>0</v>
      </c>
      <c r="F181" s="15">
        <v>45017</v>
      </c>
      <c r="G181" s="15">
        <v>45046</v>
      </c>
    </row>
    <row r="182" spans="1:7" s="20" customFormat="1" ht="70.05" customHeight="1">
      <c r="A182" s="12" t="s">
        <v>481</v>
      </c>
      <c r="B182" s="22" t="s">
        <v>482</v>
      </c>
      <c r="C182" s="14" t="s">
        <v>217</v>
      </c>
      <c r="D182" s="14">
        <v>1</v>
      </c>
      <c r="E182" s="14">
        <v>0</v>
      </c>
      <c r="F182" s="15">
        <v>45017</v>
      </c>
      <c r="G182" s="15">
        <v>45046</v>
      </c>
    </row>
    <row r="183" spans="1:7" s="20" customFormat="1" ht="70.05" customHeight="1">
      <c r="A183" s="12" t="s">
        <v>483</v>
      </c>
      <c r="B183" s="22" t="s">
        <v>484</v>
      </c>
      <c r="C183" s="14" t="s">
        <v>23</v>
      </c>
      <c r="D183" s="14">
        <v>1</v>
      </c>
      <c r="E183" s="14">
        <v>0</v>
      </c>
      <c r="F183" s="15">
        <v>45017</v>
      </c>
      <c r="G183" s="15">
        <v>45046</v>
      </c>
    </row>
    <row r="184" spans="1:7" s="20" customFormat="1" ht="70.05" customHeight="1">
      <c r="A184" s="12" t="s">
        <v>485</v>
      </c>
      <c r="B184" s="22" t="s">
        <v>486</v>
      </c>
      <c r="C184" s="14" t="s">
        <v>17</v>
      </c>
      <c r="D184" s="14">
        <v>2</v>
      </c>
      <c r="E184" s="14">
        <v>0</v>
      </c>
      <c r="F184" s="15">
        <v>44986</v>
      </c>
      <c r="G184" s="15">
        <v>45046</v>
      </c>
    </row>
    <row r="185" spans="1:7" s="20" customFormat="1" ht="70.05" customHeight="1">
      <c r="A185" s="12" t="s">
        <v>487</v>
      </c>
      <c r="B185" s="22" t="s">
        <v>480</v>
      </c>
      <c r="C185" s="14" t="s">
        <v>217</v>
      </c>
      <c r="D185" s="14">
        <v>1</v>
      </c>
      <c r="E185" s="14">
        <v>0</v>
      </c>
      <c r="F185" s="15">
        <v>45017</v>
      </c>
      <c r="G185" s="15">
        <v>45046</v>
      </c>
    </row>
    <row r="186" spans="1:7" s="20" customFormat="1" ht="70.05" customHeight="1">
      <c r="A186" s="12" t="s">
        <v>488</v>
      </c>
      <c r="B186" s="22" t="s">
        <v>489</v>
      </c>
      <c r="C186" s="14" t="s">
        <v>217</v>
      </c>
      <c r="D186" s="14">
        <v>1</v>
      </c>
      <c r="E186" s="14">
        <v>0</v>
      </c>
      <c r="F186" s="15">
        <v>45017</v>
      </c>
      <c r="G186" s="15">
        <v>45046</v>
      </c>
    </row>
    <row r="187" spans="1:7" s="20" customFormat="1" ht="70.05" customHeight="1">
      <c r="A187" s="12" t="s">
        <v>490</v>
      </c>
      <c r="B187" s="22" t="s">
        <v>491</v>
      </c>
      <c r="C187" s="14" t="s">
        <v>217</v>
      </c>
      <c r="D187" s="14">
        <v>1</v>
      </c>
      <c r="E187" s="14">
        <v>0</v>
      </c>
      <c r="F187" s="15">
        <v>45017</v>
      </c>
      <c r="G187" s="15">
        <v>45046</v>
      </c>
    </row>
    <row r="188" spans="1:7" s="20" customFormat="1" ht="70.05" customHeight="1">
      <c r="A188" s="12" t="s">
        <v>492</v>
      </c>
      <c r="B188" s="22" t="s">
        <v>484</v>
      </c>
      <c r="C188" s="14" t="s">
        <v>23</v>
      </c>
      <c r="D188" s="14">
        <v>1</v>
      </c>
      <c r="E188" s="14">
        <v>0</v>
      </c>
      <c r="F188" s="15">
        <v>45017</v>
      </c>
      <c r="G188" s="15">
        <v>45046</v>
      </c>
    </row>
    <row r="189" spans="1:7" s="20" customFormat="1" ht="70.05" customHeight="1">
      <c r="A189" s="12" t="s">
        <v>493</v>
      </c>
      <c r="B189" s="22" t="s">
        <v>494</v>
      </c>
      <c r="C189" s="14" t="s">
        <v>23</v>
      </c>
      <c r="D189" s="14">
        <v>3</v>
      </c>
      <c r="E189" s="14">
        <v>0</v>
      </c>
      <c r="F189" s="15">
        <v>45017</v>
      </c>
      <c r="G189" s="15">
        <v>45046</v>
      </c>
    </row>
    <row r="190" spans="1:7" s="20" customFormat="1" ht="70.05" customHeight="1">
      <c r="A190" s="12" t="s">
        <v>495</v>
      </c>
      <c r="B190" s="22" t="s">
        <v>496</v>
      </c>
      <c r="C190" s="14" t="s">
        <v>23</v>
      </c>
      <c r="D190" s="14">
        <v>3</v>
      </c>
      <c r="E190" s="14">
        <v>0</v>
      </c>
      <c r="F190" s="15">
        <v>45017</v>
      </c>
      <c r="G190" s="15">
        <v>45046</v>
      </c>
    </row>
    <row r="191" spans="1:7" s="20" customFormat="1" ht="70.05" customHeight="1">
      <c r="A191" s="12" t="s">
        <v>497</v>
      </c>
      <c r="B191" s="22" t="s">
        <v>486</v>
      </c>
      <c r="C191" s="14" t="s">
        <v>17</v>
      </c>
      <c r="D191" s="14">
        <v>13</v>
      </c>
      <c r="E191" s="14">
        <v>0</v>
      </c>
      <c r="F191" s="15">
        <v>44986</v>
      </c>
      <c r="G191" s="15">
        <v>45046</v>
      </c>
    </row>
    <row r="192" spans="1:7" s="20" customFormat="1" ht="70.05" customHeight="1">
      <c r="A192" s="12" t="s">
        <v>498</v>
      </c>
      <c r="B192" s="22" t="s">
        <v>499</v>
      </c>
      <c r="C192" s="14" t="s">
        <v>217</v>
      </c>
      <c r="D192" s="14">
        <v>1</v>
      </c>
      <c r="E192" s="14">
        <v>0</v>
      </c>
      <c r="F192" s="15">
        <v>44995</v>
      </c>
      <c r="G192" s="15">
        <v>45026</v>
      </c>
    </row>
    <row r="193" spans="1:7" s="20" customFormat="1" ht="70.05" customHeight="1">
      <c r="A193" s="12" t="s">
        <v>500</v>
      </c>
      <c r="B193" s="22" t="s">
        <v>501</v>
      </c>
      <c r="C193" s="14" t="s">
        <v>23</v>
      </c>
      <c r="D193" s="14">
        <v>1</v>
      </c>
      <c r="E193" s="14">
        <v>0</v>
      </c>
      <c r="F193" s="15">
        <v>44995</v>
      </c>
      <c r="G193" s="15">
        <v>45026</v>
      </c>
    </row>
    <row r="194" spans="1:7" s="20" customFormat="1" ht="70.05" customHeight="1">
      <c r="A194" s="12" t="s">
        <v>502</v>
      </c>
      <c r="B194" s="22" t="s">
        <v>503</v>
      </c>
      <c r="C194" s="14" t="s">
        <v>23</v>
      </c>
      <c r="D194" s="14">
        <v>1</v>
      </c>
      <c r="E194" s="14">
        <v>0</v>
      </c>
      <c r="F194" s="15">
        <v>44977</v>
      </c>
      <c r="G194" s="15">
        <v>44995</v>
      </c>
    </row>
    <row r="195" spans="1:7" s="20" customFormat="1" ht="70.05" customHeight="1">
      <c r="A195" s="12" t="s">
        <v>504</v>
      </c>
      <c r="B195" s="22" t="s">
        <v>505</v>
      </c>
      <c r="C195" s="14" t="s">
        <v>23</v>
      </c>
      <c r="D195" s="14">
        <v>1</v>
      </c>
      <c r="E195" s="14">
        <v>0</v>
      </c>
      <c r="F195" s="15">
        <v>44986</v>
      </c>
      <c r="G195" s="15">
        <v>45046</v>
      </c>
    </row>
    <row r="196" spans="1:7" s="20" customFormat="1" ht="70.05" customHeight="1">
      <c r="A196" s="12" t="s">
        <v>506</v>
      </c>
      <c r="B196" s="22" t="s">
        <v>507</v>
      </c>
      <c r="C196" s="14" t="s">
        <v>23</v>
      </c>
      <c r="D196" s="14">
        <v>3</v>
      </c>
      <c r="E196" s="14">
        <v>0</v>
      </c>
      <c r="F196" s="15">
        <v>44986</v>
      </c>
      <c r="G196" s="15">
        <v>45046</v>
      </c>
    </row>
    <row r="197" spans="1:7" s="20" customFormat="1" ht="70.05" customHeight="1">
      <c r="A197" s="12" t="s">
        <v>508</v>
      </c>
      <c r="B197" s="22" t="s">
        <v>509</v>
      </c>
      <c r="C197" s="14" t="s">
        <v>23</v>
      </c>
      <c r="D197" s="14">
        <v>1</v>
      </c>
      <c r="E197" s="14">
        <v>0</v>
      </c>
      <c r="F197" s="15">
        <v>44986</v>
      </c>
      <c r="G197" s="15">
        <v>45046</v>
      </c>
    </row>
    <row r="198" spans="1:7" s="20" customFormat="1" ht="70.05" customHeight="1">
      <c r="A198" s="12" t="s">
        <v>510</v>
      </c>
      <c r="B198" s="22" t="s">
        <v>511</v>
      </c>
      <c r="C198" s="14" t="s">
        <v>217</v>
      </c>
      <c r="D198" s="14">
        <v>1</v>
      </c>
      <c r="E198" s="14">
        <v>0</v>
      </c>
      <c r="F198" s="15">
        <v>44986</v>
      </c>
      <c r="G198" s="15">
        <v>45046</v>
      </c>
    </row>
    <row r="199" spans="1:7" s="20" customFormat="1" ht="70.05" customHeight="1">
      <c r="A199" s="12" t="s">
        <v>512</v>
      </c>
      <c r="B199" s="22" t="s">
        <v>513</v>
      </c>
      <c r="C199" s="14" t="s">
        <v>217</v>
      </c>
      <c r="D199" s="14">
        <v>1</v>
      </c>
      <c r="E199" s="14">
        <v>0</v>
      </c>
      <c r="F199" s="15">
        <v>45017</v>
      </c>
      <c r="G199" s="15">
        <v>45046</v>
      </c>
    </row>
    <row r="200" spans="1:7" s="20" customFormat="1" ht="70.05" customHeight="1">
      <c r="A200" s="12" t="s">
        <v>514</v>
      </c>
      <c r="B200" s="22" t="s">
        <v>515</v>
      </c>
      <c r="C200" s="14" t="s">
        <v>23</v>
      </c>
      <c r="D200" s="14">
        <v>1</v>
      </c>
      <c r="E200" s="14">
        <v>0</v>
      </c>
      <c r="F200" s="15">
        <v>44986</v>
      </c>
      <c r="G200" s="15">
        <v>45005</v>
      </c>
    </row>
    <row r="201" spans="1:7" s="20" customFormat="1" ht="70.05" customHeight="1">
      <c r="A201" s="12" t="s">
        <v>516</v>
      </c>
      <c r="B201" s="22" t="s">
        <v>517</v>
      </c>
      <c r="C201" s="14" t="s">
        <v>23</v>
      </c>
      <c r="D201" s="14">
        <v>2</v>
      </c>
      <c r="E201" s="14">
        <v>0</v>
      </c>
      <c r="F201" s="15">
        <v>44977</v>
      </c>
      <c r="G201" s="15">
        <v>44995</v>
      </c>
    </row>
    <row r="202" spans="1:7" s="20" customFormat="1" ht="70.05" customHeight="1">
      <c r="A202" s="12" t="s">
        <v>518</v>
      </c>
      <c r="B202" s="22" t="s">
        <v>519</v>
      </c>
      <c r="C202" s="14" t="s">
        <v>23</v>
      </c>
      <c r="D202" s="14">
        <v>1</v>
      </c>
      <c r="E202" s="14">
        <v>0</v>
      </c>
      <c r="F202" s="15">
        <v>44951</v>
      </c>
      <c r="G202" s="15">
        <v>44967</v>
      </c>
    </row>
    <row r="203" spans="1:7" s="20" customFormat="1" ht="70.05" customHeight="1">
      <c r="A203" s="12" t="s">
        <v>520</v>
      </c>
      <c r="B203" s="22" t="s">
        <v>521</v>
      </c>
      <c r="C203" s="14" t="s">
        <v>23</v>
      </c>
      <c r="D203" s="14">
        <v>1</v>
      </c>
      <c r="E203" s="14">
        <v>0</v>
      </c>
      <c r="F203" s="15">
        <v>44951</v>
      </c>
      <c r="G203" s="15">
        <v>44967</v>
      </c>
    </row>
    <row r="204" spans="1:7" s="20" customFormat="1" ht="70.05" customHeight="1">
      <c r="A204" s="12" t="s">
        <v>522</v>
      </c>
      <c r="B204" s="22" t="s">
        <v>519</v>
      </c>
      <c r="C204" s="14" t="s">
        <v>23</v>
      </c>
      <c r="D204" s="14">
        <v>1</v>
      </c>
      <c r="E204" s="14">
        <v>0</v>
      </c>
      <c r="F204" s="15">
        <v>44951</v>
      </c>
      <c r="G204" s="15">
        <v>44967</v>
      </c>
    </row>
    <row r="205" spans="1:7" s="20" customFormat="1" ht="70.05" customHeight="1">
      <c r="A205" s="12" t="s">
        <v>523</v>
      </c>
      <c r="B205" s="22" t="s">
        <v>524</v>
      </c>
      <c r="C205" s="14" t="s">
        <v>23</v>
      </c>
      <c r="D205" s="14">
        <v>1</v>
      </c>
      <c r="E205" s="14">
        <v>0</v>
      </c>
      <c r="F205" s="15">
        <v>44986</v>
      </c>
      <c r="G205" s="15">
        <v>45005</v>
      </c>
    </row>
    <row r="206" spans="1:7" s="20" customFormat="1" ht="70.05" customHeight="1">
      <c r="A206" s="12" t="s">
        <v>525</v>
      </c>
      <c r="B206" s="22" t="s">
        <v>526</v>
      </c>
      <c r="C206" s="14" t="s">
        <v>23</v>
      </c>
      <c r="D206" s="14">
        <v>1</v>
      </c>
      <c r="E206" s="14">
        <v>0</v>
      </c>
      <c r="F206" s="15">
        <v>44986</v>
      </c>
      <c r="G206" s="15">
        <v>45005</v>
      </c>
    </row>
    <row r="207" spans="1:7" s="20" customFormat="1" ht="70.05" customHeight="1">
      <c r="A207" s="12" t="s">
        <v>527</v>
      </c>
      <c r="B207" s="22" t="s">
        <v>528</v>
      </c>
      <c r="C207" s="14" t="s">
        <v>23</v>
      </c>
      <c r="D207" s="14">
        <v>1</v>
      </c>
      <c r="E207" s="14">
        <v>0</v>
      </c>
      <c r="F207" s="15">
        <v>44986</v>
      </c>
      <c r="G207" s="15">
        <v>45005</v>
      </c>
    </row>
    <row r="208" spans="1:7" s="20" customFormat="1" ht="70.05" customHeight="1">
      <c r="A208" s="12" t="s">
        <v>529</v>
      </c>
      <c r="B208" s="22" t="s">
        <v>524</v>
      </c>
      <c r="C208" s="14" t="s">
        <v>23</v>
      </c>
      <c r="D208" s="14">
        <v>1</v>
      </c>
      <c r="E208" s="14">
        <v>0</v>
      </c>
      <c r="F208" s="15">
        <v>44986</v>
      </c>
      <c r="G208" s="15">
        <v>45005</v>
      </c>
    </row>
    <row r="209" spans="1:7" s="20" customFormat="1" ht="70.05" customHeight="1">
      <c r="A209" s="12" t="s">
        <v>530</v>
      </c>
      <c r="B209" s="22" t="s">
        <v>526</v>
      </c>
      <c r="C209" s="14" t="s">
        <v>23</v>
      </c>
      <c r="D209" s="14">
        <v>1</v>
      </c>
      <c r="E209" s="14">
        <v>0</v>
      </c>
      <c r="F209" s="15">
        <v>44986</v>
      </c>
      <c r="G209" s="15">
        <v>45005</v>
      </c>
    </row>
    <row r="210" spans="1:7" s="20" customFormat="1" ht="70.05" customHeight="1">
      <c r="A210" s="12" t="s">
        <v>531</v>
      </c>
      <c r="B210" s="22" t="s">
        <v>528</v>
      </c>
      <c r="C210" s="14" t="s">
        <v>23</v>
      </c>
      <c r="D210" s="14">
        <v>1</v>
      </c>
      <c r="E210" s="14">
        <v>0</v>
      </c>
      <c r="F210" s="15">
        <v>44986</v>
      </c>
      <c r="G210" s="15">
        <v>45005</v>
      </c>
    </row>
    <row r="211" spans="1:7" s="20" customFormat="1" ht="70.05" customHeight="1">
      <c r="A211" s="12" t="s">
        <v>532</v>
      </c>
      <c r="B211" s="22" t="s">
        <v>533</v>
      </c>
      <c r="C211" s="14" t="s">
        <v>23</v>
      </c>
      <c r="D211" s="14">
        <v>2</v>
      </c>
      <c r="E211" s="14">
        <v>0</v>
      </c>
      <c r="F211" s="15">
        <v>44951</v>
      </c>
      <c r="G211" s="15">
        <v>44967</v>
      </c>
    </row>
    <row r="212" spans="1:7" s="20" customFormat="1" ht="70.05" customHeight="1">
      <c r="A212" s="12" t="s">
        <v>534</v>
      </c>
      <c r="B212" s="22" t="s">
        <v>535</v>
      </c>
      <c r="C212" s="14" t="s">
        <v>23</v>
      </c>
      <c r="D212" s="14">
        <v>2</v>
      </c>
      <c r="E212" s="14">
        <v>0</v>
      </c>
      <c r="F212" s="15">
        <v>44951</v>
      </c>
      <c r="G212" s="15">
        <v>44967</v>
      </c>
    </row>
    <row r="213" spans="1:7" s="20" customFormat="1" ht="70.05" customHeight="1">
      <c r="A213" s="12" t="s">
        <v>536</v>
      </c>
      <c r="B213" s="22" t="s">
        <v>537</v>
      </c>
      <c r="C213" s="14" t="s">
        <v>217</v>
      </c>
      <c r="D213" s="14">
        <v>3</v>
      </c>
      <c r="E213" s="14">
        <v>0</v>
      </c>
      <c r="F213" s="15">
        <v>44977</v>
      </c>
      <c r="G213" s="15">
        <v>44995</v>
      </c>
    </row>
    <row r="214" spans="1:7" s="20" customFormat="1" ht="70.05" customHeight="1">
      <c r="A214" s="12" t="s">
        <v>538</v>
      </c>
      <c r="B214" s="22" t="s">
        <v>539</v>
      </c>
      <c r="C214" s="14" t="s">
        <v>217</v>
      </c>
      <c r="D214" s="14">
        <v>3</v>
      </c>
      <c r="E214" s="14">
        <v>0</v>
      </c>
      <c r="F214" s="15">
        <v>44977</v>
      </c>
      <c r="G214" s="15">
        <v>44995</v>
      </c>
    </row>
    <row r="215" spans="1:7" s="20" customFormat="1" ht="70.05" customHeight="1">
      <c r="A215" s="12" t="s">
        <v>540</v>
      </c>
      <c r="B215" s="22" t="s">
        <v>537</v>
      </c>
      <c r="C215" s="14" t="s">
        <v>217</v>
      </c>
      <c r="D215" s="14">
        <v>3</v>
      </c>
      <c r="E215" s="14">
        <v>0</v>
      </c>
      <c r="F215" s="15">
        <v>44977</v>
      </c>
      <c r="G215" s="15">
        <v>44995</v>
      </c>
    </row>
    <row r="216" spans="1:7" s="20" customFormat="1" ht="70.05" customHeight="1">
      <c r="A216" s="12" t="s">
        <v>541</v>
      </c>
      <c r="B216" s="22" t="s">
        <v>539</v>
      </c>
      <c r="C216" s="14" t="s">
        <v>217</v>
      </c>
      <c r="D216" s="14">
        <v>3</v>
      </c>
      <c r="E216" s="14">
        <v>0</v>
      </c>
      <c r="F216" s="15">
        <v>44977</v>
      </c>
      <c r="G216" s="15">
        <v>44995</v>
      </c>
    </row>
    <row r="217" spans="1:7" s="20" customFormat="1" ht="70.05" customHeight="1">
      <c r="A217" s="12" t="s">
        <v>542</v>
      </c>
      <c r="B217" s="22" t="s">
        <v>543</v>
      </c>
      <c r="C217" s="14" t="s">
        <v>23</v>
      </c>
      <c r="D217" s="14">
        <v>3</v>
      </c>
      <c r="E217" s="14">
        <v>0</v>
      </c>
      <c r="F217" s="15">
        <v>44986</v>
      </c>
      <c r="G217" s="15">
        <v>45005</v>
      </c>
    </row>
    <row r="218" spans="1:7" s="20" customFormat="1" ht="70.05" customHeight="1">
      <c r="A218" s="12" t="s">
        <v>544</v>
      </c>
      <c r="B218" s="22" t="s">
        <v>545</v>
      </c>
      <c r="C218" s="14" t="s">
        <v>23</v>
      </c>
      <c r="D218" s="14">
        <v>3</v>
      </c>
      <c r="E218" s="14">
        <v>0</v>
      </c>
      <c r="F218" s="15">
        <v>44986</v>
      </c>
      <c r="G218" s="15">
        <v>45005</v>
      </c>
    </row>
    <row r="219" spans="1:7" s="20" customFormat="1" ht="70.05" customHeight="1">
      <c r="A219" s="12" t="s">
        <v>546</v>
      </c>
      <c r="B219" s="22" t="s">
        <v>547</v>
      </c>
      <c r="C219" s="26" t="s">
        <v>23</v>
      </c>
      <c r="D219" s="27">
        <v>1</v>
      </c>
      <c r="E219" s="14">
        <v>0</v>
      </c>
      <c r="F219" s="15">
        <v>44977</v>
      </c>
      <c r="G219" s="15">
        <v>44985</v>
      </c>
    </row>
    <row r="220" spans="1:7" s="20" customFormat="1" ht="70.05" customHeight="1">
      <c r="A220" s="12" t="s">
        <v>548</v>
      </c>
      <c r="B220" s="22" t="s">
        <v>549</v>
      </c>
      <c r="C220" s="26" t="s">
        <v>23</v>
      </c>
      <c r="D220" s="27">
        <v>1</v>
      </c>
      <c r="E220" s="14">
        <v>0</v>
      </c>
      <c r="F220" s="15">
        <v>44977</v>
      </c>
      <c r="G220" s="15">
        <v>44985</v>
      </c>
    </row>
    <row r="221" spans="1:7" s="20" customFormat="1" ht="70.05" customHeight="1">
      <c r="A221" s="12" t="s">
        <v>550</v>
      </c>
      <c r="B221" s="22" t="s">
        <v>551</v>
      </c>
      <c r="C221" s="26" t="s">
        <v>23</v>
      </c>
      <c r="D221" s="27">
        <v>1</v>
      </c>
      <c r="E221" s="14">
        <v>0</v>
      </c>
      <c r="F221" s="15">
        <v>44977</v>
      </c>
      <c r="G221" s="15">
        <v>44985</v>
      </c>
    </row>
    <row r="222" spans="1:7" s="20" customFormat="1" ht="70.05" customHeight="1">
      <c r="A222" s="12" t="s">
        <v>552</v>
      </c>
      <c r="B222" s="22" t="s">
        <v>553</v>
      </c>
      <c r="C222" s="26" t="s">
        <v>23</v>
      </c>
      <c r="D222" s="27">
        <v>1</v>
      </c>
      <c r="E222" s="14">
        <v>0</v>
      </c>
      <c r="F222" s="15">
        <v>44977</v>
      </c>
      <c r="G222" s="15">
        <v>44985</v>
      </c>
    </row>
    <row r="223" spans="1:7" s="20" customFormat="1" ht="70.05" customHeight="1">
      <c r="A223" s="12" t="s">
        <v>554</v>
      </c>
      <c r="B223" s="22" t="s">
        <v>555</v>
      </c>
      <c r="C223" s="26" t="s">
        <v>23</v>
      </c>
      <c r="D223" s="27">
        <v>1</v>
      </c>
      <c r="E223" s="14">
        <v>0</v>
      </c>
      <c r="F223" s="15">
        <v>44977</v>
      </c>
      <c r="G223" s="15">
        <v>44985</v>
      </c>
    </row>
    <row r="224" spans="1:7" s="20" customFormat="1" ht="70.05" customHeight="1">
      <c r="A224" s="12" t="s">
        <v>556</v>
      </c>
      <c r="B224" s="22" t="s">
        <v>557</v>
      </c>
      <c r="C224" s="26" t="s">
        <v>23</v>
      </c>
      <c r="D224" s="27">
        <v>1</v>
      </c>
      <c r="E224" s="14">
        <v>0</v>
      </c>
      <c r="F224" s="15">
        <v>44977</v>
      </c>
      <c r="G224" s="15">
        <v>44985</v>
      </c>
    </row>
    <row r="225" spans="1:7" s="20" customFormat="1" ht="70.05" customHeight="1">
      <c r="A225" s="12" t="s">
        <v>558</v>
      </c>
      <c r="B225" s="22" t="s">
        <v>559</v>
      </c>
      <c r="C225" s="26" t="s">
        <v>23</v>
      </c>
      <c r="D225" s="27">
        <v>1</v>
      </c>
      <c r="E225" s="14">
        <v>0</v>
      </c>
      <c r="F225" s="15">
        <v>44977</v>
      </c>
      <c r="G225" s="15">
        <v>44985</v>
      </c>
    </row>
    <row r="226" spans="1:7" s="20" customFormat="1" ht="70.05" customHeight="1">
      <c r="A226" s="12" t="s">
        <v>560</v>
      </c>
      <c r="B226" s="22" t="s">
        <v>561</v>
      </c>
      <c r="C226" s="26" t="s">
        <v>23</v>
      </c>
      <c r="D226" s="27">
        <v>1</v>
      </c>
      <c r="E226" s="14">
        <v>0</v>
      </c>
      <c r="F226" s="15">
        <v>44977</v>
      </c>
      <c r="G226" s="15">
        <v>44985</v>
      </c>
    </row>
    <row r="227" spans="1:7" s="20" customFormat="1" ht="70.05" customHeight="1">
      <c r="A227" s="12" t="s">
        <v>562</v>
      </c>
      <c r="B227" s="22" t="s">
        <v>563</v>
      </c>
      <c r="C227" s="26" t="s">
        <v>23</v>
      </c>
      <c r="D227" s="27">
        <v>3</v>
      </c>
      <c r="E227" s="14">
        <v>0</v>
      </c>
      <c r="F227" s="15">
        <v>44977</v>
      </c>
      <c r="G227" s="15">
        <v>44985</v>
      </c>
    </row>
    <row r="228" spans="1:7" s="20" customFormat="1" ht="70.05" customHeight="1">
      <c r="A228" s="12" t="s">
        <v>564</v>
      </c>
      <c r="B228" s="22" t="s">
        <v>565</v>
      </c>
      <c r="C228" s="26" t="s">
        <v>23</v>
      </c>
      <c r="D228" s="27">
        <v>3</v>
      </c>
      <c r="E228" s="14">
        <v>0</v>
      </c>
      <c r="F228" s="15">
        <v>44977</v>
      </c>
      <c r="G228" s="15">
        <v>44985</v>
      </c>
    </row>
    <row r="229" spans="1:7" s="20" customFormat="1" ht="70.05" customHeight="1">
      <c r="A229" s="12" t="s">
        <v>566</v>
      </c>
      <c r="B229" s="22" t="s">
        <v>567</v>
      </c>
      <c r="C229" s="26" t="s">
        <v>23</v>
      </c>
      <c r="D229" s="27">
        <v>3</v>
      </c>
      <c r="E229" s="14">
        <v>0</v>
      </c>
      <c r="F229" s="15">
        <v>44977</v>
      </c>
      <c r="G229" s="15">
        <v>44985</v>
      </c>
    </row>
    <row r="230" spans="1:7" s="20" customFormat="1" ht="70.05" customHeight="1">
      <c r="A230" s="12" t="s">
        <v>568</v>
      </c>
      <c r="B230" s="22" t="s">
        <v>569</v>
      </c>
      <c r="C230" s="26" t="s">
        <v>23</v>
      </c>
      <c r="D230" s="27">
        <v>3</v>
      </c>
      <c r="E230" s="14">
        <v>0</v>
      </c>
      <c r="F230" s="15">
        <v>44977</v>
      </c>
      <c r="G230" s="15">
        <v>44985</v>
      </c>
    </row>
    <row r="231" spans="1:7" s="20" customFormat="1" ht="70.05" customHeight="1">
      <c r="A231" s="12" t="s">
        <v>570</v>
      </c>
      <c r="B231" s="22" t="s">
        <v>571</v>
      </c>
      <c r="C231" s="26" t="s">
        <v>23</v>
      </c>
      <c r="D231" s="27">
        <v>2</v>
      </c>
      <c r="E231" s="14">
        <v>0</v>
      </c>
      <c r="F231" s="15">
        <v>44977</v>
      </c>
      <c r="G231" s="15">
        <v>44985</v>
      </c>
    </row>
    <row r="232" spans="1:7" s="20" customFormat="1" ht="70.05" customHeight="1">
      <c r="A232" s="12" t="s">
        <v>572</v>
      </c>
      <c r="B232" s="22" t="s">
        <v>573</v>
      </c>
      <c r="C232" s="26" t="s">
        <v>23</v>
      </c>
      <c r="D232" s="27">
        <v>1</v>
      </c>
      <c r="E232" s="14">
        <v>0</v>
      </c>
      <c r="F232" s="15">
        <v>44977</v>
      </c>
      <c r="G232" s="15">
        <v>44985</v>
      </c>
    </row>
    <row r="233" spans="1:7" s="20" customFormat="1" ht="70.05" customHeight="1">
      <c r="A233" s="17">
        <v>9</v>
      </c>
      <c r="B233" s="23" t="s">
        <v>574</v>
      </c>
      <c r="C233" s="19" t="s">
        <v>23</v>
      </c>
      <c r="D233" s="19">
        <f>SUM(D234:D246)</f>
        <v>68</v>
      </c>
      <c r="E233" s="19">
        <f>SUM(E234:E246)</f>
        <v>0</v>
      </c>
      <c r="F233" s="24">
        <v>45041</v>
      </c>
      <c r="G233" s="24">
        <v>45066</v>
      </c>
    </row>
    <row r="234" spans="1:7" s="25" customFormat="1" ht="70.05" customHeight="1">
      <c r="A234" s="12" t="s">
        <v>575</v>
      </c>
      <c r="B234" s="22" t="s">
        <v>576</v>
      </c>
      <c r="C234" s="14" t="s">
        <v>23</v>
      </c>
      <c r="D234" s="14">
        <v>1</v>
      </c>
      <c r="E234" s="14">
        <v>0</v>
      </c>
      <c r="F234" s="15">
        <v>45041</v>
      </c>
      <c r="G234" s="15">
        <v>45066</v>
      </c>
    </row>
    <row r="235" spans="1:7" s="25" customFormat="1" ht="70.05" customHeight="1">
      <c r="A235" s="12" t="s">
        <v>577</v>
      </c>
      <c r="B235" s="22" t="s">
        <v>578</v>
      </c>
      <c r="C235" s="14" t="s">
        <v>23</v>
      </c>
      <c r="D235" s="14">
        <v>3</v>
      </c>
      <c r="E235" s="14">
        <v>0</v>
      </c>
      <c r="F235" s="15">
        <v>45041</v>
      </c>
      <c r="G235" s="15">
        <v>45066</v>
      </c>
    </row>
    <row r="236" spans="1:7" s="25" customFormat="1" ht="70.05" customHeight="1">
      <c r="A236" s="12" t="s">
        <v>579</v>
      </c>
      <c r="B236" s="22" t="s">
        <v>580</v>
      </c>
      <c r="C236" s="14" t="s">
        <v>23</v>
      </c>
      <c r="D236" s="14">
        <v>7</v>
      </c>
      <c r="E236" s="14">
        <v>0</v>
      </c>
      <c r="F236" s="15">
        <v>45017</v>
      </c>
      <c r="G236" s="15">
        <v>45066</v>
      </c>
    </row>
    <row r="237" spans="1:7" s="25" customFormat="1" ht="70.05" customHeight="1">
      <c r="A237" s="12" t="s">
        <v>581</v>
      </c>
      <c r="B237" s="22" t="s">
        <v>582</v>
      </c>
      <c r="C237" s="14" t="s">
        <v>23</v>
      </c>
      <c r="D237" s="14">
        <v>14</v>
      </c>
      <c r="E237" s="14">
        <v>0</v>
      </c>
      <c r="F237" s="15">
        <v>44951</v>
      </c>
      <c r="G237" s="15">
        <v>44967</v>
      </c>
    </row>
    <row r="238" spans="1:7" s="25" customFormat="1" ht="70.05" customHeight="1">
      <c r="A238" s="12" t="s">
        <v>583</v>
      </c>
      <c r="B238" s="22" t="s">
        <v>584</v>
      </c>
      <c r="C238" s="14" t="s">
        <v>23</v>
      </c>
      <c r="D238" s="14">
        <v>4</v>
      </c>
      <c r="E238" s="14">
        <v>0</v>
      </c>
      <c r="F238" s="15">
        <v>44986</v>
      </c>
      <c r="G238" s="15">
        <v>45046</v>
      </c>
    </row>
    <row r="239" spans="1:7" s="25" customFormat="1" ht="70.05" customHeight="1">
      <c r="A239" s="12" t="s">
        <v>585</v>
      </c>
      <c r="B239" s="22" t="s">
        <v>586</v>
      </c>
      <c r="C239" s="14" t="s">
        <v>23</v>
      </c>
      <c r="D239" s="14">
        <v>3</v>
      </c>
      <c r="E239" s="14">
        <v>0</v>
      </c>
      <c r="F239" s="15">
        <v>45041</v>
      </c>
      <c r="G239" s="15">
        <v>45066</v>
      </c>
    </row>
    <row r="240" spans="1:7" s="25" customFormat="1" ht="70.05" customHeight="1">
      <c r="A240" s="12" t="s">
        <v>587</v>
      </c>
      <c r="B240" s="22" t="s">
        <v>588</v>
      </c>
      <c r="C240" s="14" t="s">
        <v>23</v>
      </c>
      <c r="D240" s="14">
        <v>3</v>
      </c>
      <c r="E240" s="14">
        <v>0</v>
      </c>
      <c r="F240" s="15">
        <v>44986</v>
      </c>
      <c r="G240" s="15">
        <v>45046</v>
      </c>
    </row>
    <row r="241" spans="1:7" s="25" customFormat="1" ht="70.05" customHeight="1">
      <c r="A241" s="12" t="s">
        <v>589</v>
      </c>
      <c r="B241" s="22" t="s">
        <v>590</v>
      </c>
      <c r="C241" s="14" t="s">
        <v>23</v>
      </c>
      <c r="D241" s="14">
        <v>3</v>
      </c>
      <c r="E241" s="14">
        <v>0</v>
      </c>
      <c r="F241" s="15">
        <v>44972</v>
      </c>
      <c r="G241" s="15">
        <v>44977</v>
      </c>
    </row>
    <row r="242" spans="1:7" s="25" customFormat="1" ht="70.05" customHeight="1">
      <c r="A242" s="12" t="s">
        <v>591</v>
      </c>
      <c r="B242" s="22" t="s">
        <v>592</v>
      </c>
      <c r="C242" s="14" t="s">
        <v>23</v>
      </c>
      <c r="D242" s="14">
        <v>1</v>
      </c>
      <c r="E242" s="14">
        <v>0</v>
      </c>
      <c r="F242" s="15">
        <v>44972</v>
      </c>
      <c r="G242" s="15">
        <v>44977</v>
      </c>
    </row>
    <row r="243" spans="1:7" s="25" customFormat="1" ht="70.05" customHeight="1">
      <c r="A243" s="12" t="s">
        <v>593</v>
      </c>
      <c r="B243" s="22" t="s">
        <v>594</v>
      </c>
      <c r="C243" s="14" t="s">
        <v>23</v>
      </c>
      <c r="D243" s="14">
        <v>14</v>
      </c>
      <c r="E243" s="14">
        <v>0</v>
      </c>
      <c r="F243" s="15">
        <v>44972</v>
      </c>
      <c r="G243" s="15">
        <v>44977</v>
      </c>
    </row>
    <row r="244" spans="1:7" s="25" customFormat="1" ht="70.05" customHeight="1">
      <c r="A244" s="12" t="s">
        <v>595</v>
      </c>
      <c r="B244" s="22" t="s">
        <v>596</v>
      </c>
      <c r="C244" s="14" t="s">
        <v>23</v>
      </c>
      <c r="D244" s="14">
        <v>5</v>
      </c>
      <c r="E244" s="14">
        <v>0</v>
      </c>
      <c r="F244" s="15">
        <v>44977</v>
      </c>
      <c r="G244" s="15">
        <v>44995</v>
      </c>
    </row>
    <row r="245" spans="1:7" s="25" customFormat="1" ht="70.05" customHeight="1">
      <c r="A245" s="12" t="s">
        <v>597</v>
      </c>
      <c r="B245" s="22" t="s">
        <v>598</v>
      </c>
      <c r="C245" s="14" t="s">
        <v>23</v>
      </c>
      <c r="D245" s="14">
        <v>3</v>
      </c>
      <c r="E245" s="14">
        <v>0</v>
      </c>
      <c r="F245" s="15">
        <v>44986</v>
      </c>
      <c r="G245" s="15">
        <v>45046</v>
      </c>
    </row>
    <row r="246" spans="1:7" s="25" customFormat="1" ht="70.05" customHeight="1">
      <c r="A246" s="12" t="s">
        <v>599</v>
      </c>
      <c r="B246" s="22" t="s">
        <v>600</v>
      </c>
      <c r="C246" s="14" t="s">
        <v>23</v>
      </c>
      <c r="D246" s="14">
        <v>7</v>
      </c>
      <c r="E246" s="14">
        <v>0</v>
      </c>
      <c r="F246" s="15">
        <v>44986</v>
      </c>
      <c r="G246" s="15">
        <v>45046</v>
      </c>
    </row>
    <row r="247" spans="1:7" s="25" customFormat="1" ht="70.05" customHeight="1">
      <c r="A247" s="17">
        <v>10</v>
      </c>
      <c r="B247" s="18" t="s">
        <v>601</v>
      </c>
      <c r="C247" s="19" t="s">
        <v>7</v>
      </c>
      <c r="D247" s="19">
        <v>100</v>
      </c>
      <c r="E247" s="19">
        <f>(SUM(E248:E289)*100)/SUM(D248:D289)</f>
        <v>0</v>
      </c>
      <c r="F247" s="24">
        <v>44951</v>
      </c>
      <c r="G247" s="24">
        <v>45005</v>
      </c>
    </row>
    <row r="248" spans="1:7" s="25" customFormat="1" ht="70.05" customHeight="1">
      <c r="A248" s="28" t="s">
        <v>602</v>
      </c>
      <c r="B248" s="22" t="s">
        <v>603</v>
      </c>
      <c r="C248" s="14" t="s">
        <v>23</v>
      </c>
      <c r="D248" s="14">
        <v>2</v>
      </c>
      <c r="E248" s="14">
        <v>0</v>
      </c>
      <c r="F248" s="15">
        <v>44951</v>
      </c>
      <c r="G248" s="15">
        <v>44967</v>
      </c>
    </row>
    <row r="249" spans="1:7" s="25" customFormat="1" ht="70.05" customHeight="1">
      <c r="A249" s="28" t="s">
        <v>604</v>
      </c>
      <c r="B249" s="22" t="s">
        <v>605</v>
      </c>
      <c r="C249" s="14" t="s">
        <v>23</v>
      </c>
      <c r="D249" s="14">
        <v>1</v>
      </c>
      <c r="E249" s="14">
        <v>0</v>
      </c>
      <c r="F249" s="15">
        <v>44951</v>
      </c>
      <c r="G249" s="15">
        <v>44967</v>
      </c>
    </row>
    <row r="250" spans="1:7" s="25" customFormat="1" ht="70.05" customHeight="1">
      <c r="A250" s="28" t="s">
        <v>606</v>
      </c>
      <c r="B250" s="22" t="s">
        <v>607</v>
      </c>
      <c r="C250" s="14" t="s">
        <v>23</v>
      </c>
      <c r="D250" s="14">
        <v>1</v>
      </c>
      <c r="E250" s="14">
        <v>0</v>
      </c>
      <c r="F250" s="15">
        <v>44951</v>
      </c>
      <c r="G250" s="15">
        <v>44967</v>
      </c>
    </row>
    <row r="251" spans="1:7" s="25" customFormat="1" ht="70.05" customHeight="1">
      <c r="A251" s="28" t="s">
        <v>608</v>
      </c>
      <c r="B251" s="22" t="s">
        <v>609</v>
      </c>
      <c r="C251" s="14" t="s">
        <v>23</v>
      </c>
      <c r="D251" s="14">
        <v>1</v>
      </c>
      <c r="E251" s="14">
        <v>0</v>
      </c>
      <c r="F251" s="15">
        <v>44951</v>
      </c>
      <c r="G251" s="15">
        <v>44967</v>
      </c>
    </row>
    <row r="252" spans="1:7" s="25" customFormat="1" ht="70.05" customHeight="1">
      <c r="A252" s="28" t="s">
        <v>610</v>
      </c>
      <c r="B252" s="22" t="s">
        <v>611</v>
      </c>
      <c r="C252" s="14" t="s">
        <v>23</v>
      </c>
      <c r="D252" s="14">
        <v>3</v>
      </c>
      <c r="E252" s="14">
        <v>0</v>
      </c>
      <c r="F252" s="15">
        <v>44951</v>
      </c>
      <c r="G252" s="15">
        <v>44967</v>
      </c>
    </row>
    <row r="253" spans="1:7" s="25" customFormat="1" ht="70.05" customHeight="1">
      <c r="A253" s="28" t="s">
        <v>612</v>
      </c>
      <c r="B253" s="22" t="s">
        <v>613</v>
      </c>
      <c r="C253" s="14" t="s">
        <v>23</v>
      </c>
      <c r="D253" s="14">
        <v>2</v>
      </c>
      <c r="E253" s="14">
        <v>0</v>
      </c>
      <c r="F253" s="15">
        <v>44951</v>
      </c>
      <c r="G253" s="15">
        <v>44967</v>
      </c>
    </row>
    <row r="254" spans="1:7" s="25" customFormat="1" ht="70.05" customHeight="1">
      <c r="A254" s="28" t="s">
        <v>614</v>
      </c>
      <c r="B254" s="22" t="s">
        <v>615</v>
      </c>
      <c r="C254" s="14" t="s">
        <v>23</v>
      </c>
      <c r="D254" s="14">
        <v>4</v>
      </c>
      <c r="E254" s="14">
        <v>0</v>
      </c>
      <c r="F254" s="15">
        <v>44977</v>
      </c>
      <c r="G254" s="15">
        <v>45015</v>
      </c>
    </row>
    <row r="255" spans="1:7" s="25" customFormat="1" ht="70.05" customHeight="1">
      <c r="A255" s="28" t="s">
        <v>616</v>
      </c>
      <c r="B255" s="22" t="s">
        <v>617</v>
      </c>
      <c r="C255" s="14" t="s">
        <v>23</v>
      </c>
      <c r="D255" s="14">
        <v>1</v>
      </c>
      <c r="E255" s="14">
        <v>0</v>
      </c>
      <c r="F255" s="15">
        <v>44986</v>
      </c>
      <c r="G255" s="15">
        <v>45005</v>
      </c>
    </row>
    <row r="256" spans="1:7" s="25" customFormat="1" ht="70.05" customHeight="1">
      <c r="A256" s="28" t="s">
        <v>618</v>
      </c>
      <c r="B256" s="22" t="s">
        <v>619</v>
      </c>
      <c r="C256" s="14" t="s">
        <v>23</v>
      </c>
      <c r="D256" s="14">
        <v>20</v>
      </c>
      <c r="E256" s="14">
        <v>0</v>
      </c>
      <c r="F256" s="15">
        <v>44986</v>
      </c>
      <c r="G256" s="15">
        <v>45005</v>
      </c>
    </row>
    <row r="257" spans="1:7" s="25" customFormat="1" ht="70.05" customHeight="1">
      <c r="A257" s="28" t="s">
        <v>620</v>
      </c>
      <c r="B257" s="22" t="s">
        <v>621</v>
      </c>
      <c r="C257" s="14" t="s">
        <v>23</v>
      </c>
      <c r="D257" s="14">
        <v>12</v>
      </c>
      <c r="E257" s="14">
        <v>0</v>
      </c>
      <c r="F257" s="15">
        <v>44986</v>
      </c>
      <c r="G257" s="15">
        <v>45005</v>
      </c>
    </row>
    <row r="258" spans="1:7" s="25" customFormat="1" ht="70.05" customHeight="1">
      <c r="A258" s="28" t="s">
        <v>622</v>
      </c>
      <c r="B258" s="22" t="s">
        <v>623</v>
      </c>
      <c r="C258" s="14" t="s">
        <v>221</v>
      </c>
      <c r="D258" s="14">
        <v>1.6</v>
      </c>
      <c r="E258" s="14">
        <v>0</v>
      </c>
      <c r="F258" s="15">
        <v>44986</v>
      </c>
      <c r="G258" s="15">
        <v>45005</v>
      </c>
    </row>
    <row r="259" spans="1:7" s="25" customFormat="1" ht="70.05" customHeight="1">
      <c r="A259" s="28" t="s">
        <v>624</v>
      </c>
      <c r="B259" s="22" t="s">
        <v>625</v>
      </c>
      <c r="C259" s="14" t="s">
        <v>221</v>
      </c>
      <c r="D259" s="14">
        <v>2</v>
      </c>
      <c r="E259" s="14">
        <v>0</v>
      </c>
      <c r="F259" s="15">
        <v>44986</v>
      </c>
      <c r="G259" s="15">
        <v>45005</v>
      </c>
    </row>
    <row r="260" spans="1:7" s="25" customFormat="1" ht="70.05" customHeight="1">
      <c r="A260" s="28" t="s">
        <v>626</v>
      </c>
      <c r="B260" s="22" t="s">
        <v>627</v>
      </c>
      <c r="C260" s="14" t="s">
        <v>23</v>
      </c>
      <c r="D260" s="14">
        <v>5</v>
      </c>
      <c r="E260" s="14">
        <v>0</v>
      </c>
      <c r="F260" s="15">
        <v>44986</v>
      </c>
      <c r="G260" s="15">
        <v>45005</v>
      </c>
    </row>
    <row r="261" spans="1:7" s="25" customFormat="1" ht="70.05" customHeight="1">
      <c r="A261" s="28" t="s">
        <v>628</v>
      </c>
      <c r="B261" s="22" t="s">
        <v>629</v>
      </c>
      <c r="C261" s="14" t="s">
        <v>23</v>
      </c>
      <c r="D261" s="14">
        <v>5</v>
      </c>
      <c r="E261" s="14">
        <v>0</v>
      </c>
      <c r="F261" s="15">
        <v>44986</v>
      </c>
      <c r="G261" s="15">
        <v>45005</v>
      </c>
    </row>
    <row r="262" spans="1:7" s="25" customFormat="1" ht="70.05" customHeight="1">
      <c r="A262" s="28" t="s">
        <v>630</v>
      </c>
      <c r="B262" s="22" t="s">
        <v>631</v>
      </c>
      <c r="C262" s="14" t="s">
        <v>632</v>
      </c>
      <c r="D262" s="14">
        <v>0.4</v>
      </c>
      <c r="E262" s="14">
        <v>0</v>
      </c>
      <c r="F262" s="15">
        <v>44977</v>
      </c>
      <c r="G262" s="15">
        <v>44995</v>
      </c>
    </row>
    <row r="263" spans="1:7" s="25" customFormat="1" ht="70.05" customHeight="1">
      <c r="A263" s="28" t="s">
        <v>633</v>
      </c>
      <c r="B263" s="22" t="s">
        <v>634</v>
      </c>
      <c r="C263" s="14" t="s">
        <v>23</v>
      </c>
      <c r="D263" s="14">
        <v>1</v>
      </c>
      <c r="E263" s="14">
        <v>0</v>
      </c>
      <c r="F263" s="15">
        <v>44986</v>
      </c>
      <c r="G263" s="15">
        <v>45005</v>
      </c>
    </row>
    <row r="264" spans="1:7" s="25" customFormat="1" ht="70.05" customHeight="1">
      <c r="A264" s="28" t="s">
        <v>635</v>
      </c>
      <c r="B264" s="22" t="s">
        <v>636</v>
      </c>
      <c r="C264" s="14" t="s">
        <v>23</v>
      </c>
      <c r="D264" s="14">
        <v>25</v>
      </c>
      <c r="E264" s="14">
        <v>0</v>
      </c>
      <c r="F264" s="15">
        <v>44986</v>
      </c>
      <c r="G264" s="15">
        <v>45005</v>
      </c>
    </row>
    <row r="265" spans="1:7" s="25" customFormat="1" ht="70.05" customHeight="1">
      <c r="A265" s="28" t="s">
        <v>637</v>
      </c>
      <c r="B265" s="22" t="s">
        <v>638</v>
      </c>
      <c r="C265" s="14" t="s">
        <v>23</v>
      </c>
      <c r="D265" s="14">
        <v>12</v>
      </c>
      <c r="E265" s="14">
        <v>0</v>
      </c>
      <c r="F265" s="15">
        <v>44986</v>
      </c>
      <c r="G265" s="15">
        <v>45005</v>
      </c>
    </row>
    <row r="266" spans="1:7" s="25" customFormat="1" ht="70.05" customHeight="1">
      <c r="A266" s="28" t="s">
        <v>639</v>
      </c>
      <c r="B266" s="22" t="s">
        <v>640</v>
      </c>
      <c r="C266" s="14" t="s">
        <v>23</v>
      </c>
      <c r="D266" s="14">
        <v>38</v>
      </c>
      <c r="E266" s="14">
        <v>0</v>
      </c>
      <c r="F266" s="15">
        <v>44986</v>
      </c>
      <c r="G266" s="15">
        <v>45005</v>
      </c>
    </row>
    <row r="267" spans="1:7" s="25" customFormat="1" ht="70.05" customHeight="1">
      <c r="A267" s="28" t="s">
        <v>641</v>
      </c>
      <c r="B267" s="22" t="s">
        <v>642</v>
      </c>
      <c r="C267" s="14" t="s">
        <v>17</v>
      </c>
      <c r="D267" s="14">
        <v>20.5</v>
      </c>
      <c r="E267" s="14">
        <v>0</v>
      </c>
      <c r="F267" s="15">
        <v>44986</v>
      </c>
      <c r="G267" s="15">
        <v>45005</v>
      </c>
    </row>
    <row r="268" spans="1:7" s="25" customFormat="1" ht="70.05" customHeight="1">
      <c r="A268" s="28" t="s">
        <v>643</v>
      </c>
      <c r="B268" s="22" t="s">
        <v>644</v>
      </c>
      <c r="C268" s="14" t="s">
        <v>217</v>
      </c>
      <c r="D268" s="14">
        <v>4</v>
      </c>
      <c r="E268" s="14">
        <v>0</v>
      </c>
      <c r="F268" s="15">
        <v>44951</v>
      </c>
      <c r="G268" s="15">
        <v>44967</v>
      </c>
    </row>
    <row r="269" spans="1:7" s="25" customFormat="1" ht="70.05" customHeight="1">
      <c r="A269" s="28" t="s">
        <v>645</v>
      </c>
      <c r="B269" s="22" t="s">
        <v>646</v>
      </c>
      <c r="C269" s="14" t="s">
        <v>23</v>
      </c>
      <c r="D269" s="14">
        <v>9</v>
      </c>
      <c r="E269" s="14">
        <v>0</v>
      </c>
      <c r="F269" s="15">
        <v>44951</v>
      </c>
      <c r="G269" s="15">
        <v>44967</v>
      </c>
    </row>
    <row r="270" spans="1:7" s="25" customFormat="1" ht="70.05" customHeight="1">
      <c r="A270" s="28" t="s">
        <v>647</v>
      </c>
      <c r="B270" s="22" t="s">
        <v>648</v>
      </c>
      <c r="C270" s="14" t="s">
        <v>23</v>
      </c>
      <c r="D270" s="14">
        <v>4</v>
      </c>
      <c r="E270" s="14">
        <v>0</v>
      </c>
      <c r="F270" s="15">
        <v>44951</v>
      </c>
      <c r="G270" s="15">
        <v>44967</v>
      </c>
    </row>
    <row r="271" spans="1:7" s="25" customFormat="1" ht="70.05" customHeight="1">
      <c r="A271" s="28" t="s">
        <v>649</v>
      </c>
      <c r="B271" s="22" t="s">
        <v>607</v>
      </c>
      <c r="C271" s="14" t="s">
        <v>23</v>
      </c>
      <c r="D271" s="14">
        <v>15</v>
      </c>
      <c r="E271" s="14">
        <v>0</v>
      </c>
      <c r="F271" s="15">
        <v>44951</v>
      </c>
      <c r="G271" s="15">
        <v>44967</v>
      </c>
    </row>
    <row r="272" spans="1:7" s="25" customFormat="1" ht="70.05" customHeight="1">
      <c r="A272" s="28" t="s">
        <v>650</v>
      </c>
      <c r="B272" s="22" t="s">
        <v>651</v>
      </c>
      <c r="C272" s="14" t="s">
        <v>23</v>
      </c>
      <c r="D272" s="14">
        <v>1</v>
      </c>
      <c r="E272" s="14">
        <v>0</v>
      </c>
      <c r="F272" s="15">
        <v>44951</v>
      </c>
      <c r="G272" s="15">
        <v>44967</v>
      </c>
    </row>
    <row r="273" spans="1:7" s="25" customFormat="1" ht="70.05" customHeight="1">
      <c r="A273" s="28" t="s">
        <v>652</v>
      </c>
      <c r="B273" s="22" t="s">
        <v>609</v>
      </c>
      <c r="C273" s="14" t="s">
        <v>23</v>
      </c>
      <c r="D273" s="14">
        <v>1</v>
      </c>
      <c r="E273" s="14">
        <v>0</v>
      </c>
      <c r="F273" s="15">
        <v>44951</v>
      </c>
      <c r="G273" s="15">
        <v>44967</v>
      </c>
    </row>
    <row r="274" spans="1:7" s="25" customFormat="1" ht="70.05" customHeight="1">
      <c r="A274" s="28" t="s">
        <v>653</v>
      </c>
      <c r="B274" s="22" t="s">
        <v>611</v>
      </c>
      <c r="C274" s="14" t="s">
        <v>23</v>
      </c>
      <c r="D274" s="14">
        <v>14</v>
      </c>
      <c r="E274" s="14">
        <v>0</v>
      </c>
      <c r="F274" s="15">
        <v>44951</v>
      </c>
      <c r="G274" s="15">
        <v>44967</v>
      </c>
    </row>
    <row r="275" spans="1:7" s="25" customFormat="1" ht="70.05" customHeight="1">
      <c r="A275" s="28" t="s">
        <v>654</v>
      </c>
      <c r="B275" s="22" t="s">
        <v>613</v>
      </c>
      <c r="C275" s="14" t="s">
        <v>23</v>
      </c>
      <c r="D275" s="14">
        <v>4</v>
      </c>
      <c r="E275" s="14">
        <v>0</v>
      </c>
      <c r="F275" s="15">
        <v>44951</v>
      </c>
      <c r="G275" s="15">
        <v>44967</v>
      </c>
    </row>
    <row r="276" spans="1:7" s="25" customFormat="1" ht="70.05" customHeight="1">
      <c r="A276" s="28" t="s">
        <v>655</v>
      </c>
      <c r="B276" s="22" t="s">
        <v>615</v>
      </c>
      <c r="C276" s="14" t="s">
        <v>23</v>
      </c>
      <c r="D276" s="14">
        <v>16</v>
      </c>
      <c r="E276" s="14">
        <v>0</v>
      </c>
      <c r="F276" s="15">
        <v>44977</v>
      </c>
      <c r="G276" s="15">
        <v>45015</v>
      </c>
    </row>
    <row r="277" spans="1:7" s="25" customFormat="1" ht="70.05" customHeight="1">
      <c r="A277" s="28" t="s">
        <v>656</v>
      </c>
      <c r="B277" s="22" t="s">
        <v>657</v>
      </c>
      <c r="C277" s="14" t="s">
        <v>17</v>
      </c>
      <c r="D277" s="14">
        <v>6.5</v>
      </c>
      <c r="E277" s="14">
        <v>0</v>
      </c>
      <c r="F277" s="15">
        <v>44986</v>
      </c>
      <c r="G277" s="15">
        <v>45005</v>
      </c>
    </row>
    <row r="278" spans="1:7" s="25" customFormat="1" ht="70.05" customHeight="1">
      <c r="A278" s="28" t="s">
        <v>658</v>
      </c>
      <c r="B278" s="22" t="s">
        <v>659</v>
      </c>
      <c r="C278" s="14" t="s">
        <v>23</v>
      </c>
      <c r="D278" s="14">
        <v>1</v>
      </c>
      <c r="E278" s="14">
        <v>0</v>
      </c>
      <c r="F278" s="15">
        <v>44986</v>
      </c>
      <c r="G278" s="15">
        <v>45005</v>
      </c>
    </row>
    <row r="279" spans="1:7" s="25" customFormat="1" ht="70.05" customHeight="1">
      <c r="A279" s="28" t="s">
        <v>660</v>
      </c>
      <c r="B279" s="22" t="s">
        <v>661</v>
      </c>
      <c r="C279" s="14" t="s">
        <v>23</v>
      </c>
      <c r="D279" s="14">
        <v>86</v>
      </c>
      <c r="E279" s="14">
        <v>0</v>
      </c>
      <c r="F279" s="15">
        <v>44986</v>
      </c>
      <c r="G279" s="15">
        <v>45005</v>
      </c>
    </row>
    <row r="280" spans="1:7" s="25" customFormat="1" ht="70.05" customHeight="1">
      <c r="A280" s="28" t="s">
        <v>662</v>
      </c>
      <c r="B280" s="22" t="s">
        <v>623</v>
      </c>
      <c r="C280" s="14" t="s">
        <v>17</v>
      </c>
      <c r="D280" s="14">
        <v>8</v>
      </c>
      <c r="E280" s="14">
        <v>0</v>
      </c>
      <c r="F280" s="15">
        <v>44986</v>
      </c>
      <c r="G280" s="15">
        <v>45005</v>
      </c>
    </row>
    <row r="281" spans="1:7" s="25" customFormat="1" ht="70.05" customHeight="1">
      <c r="A281" s="28" t="s">
        <v>663</v>
      </c>
      <c r="B281" s="22" t="s">
        <v>664</v>
      </c>
      <c r="C281" s="14" t="s">
        <v>17</v>
      </c>
      <c r="D281" s="14">
        <v>27</v>
      </c>
      <c r="E281" s="14">
        <v>0</v>
      </c>
      <c r="F281" s="15">
        <v>44986</v>
      </c>
      <c r="G281" s="15">
        <v>45005</v>
      </c>
    </row>
    <row r="282" spans="1:7" s="25" customFormat="1" ht="70.05" customHeight="1">
      <c r="A282" s="28" t="s">
        <v>665</v>
      </c>
      <c r="B282" s="22" t="s">
        <v>666</v>
      </c>
      <c r="C282" s="14" t="s">
        <v>23</v>
      </c>
      <c r="D282" s="14">
        <v>60</v>
      </c>
      <c r="E282" s="14">
        <v>0</v>
      </c>
      <c r="F282" s="15">
        <v>44986</v>
      </c>
      <c r="G282" s="15">
        <v>45005</v>
      </c>
    </row>
    <row r="283" spans="1:7" s="25" customFormat="1" ht="70.05" customHeight="1">
      <c r="A283" s="28" t="s">
        <v>667</v>
      </c>
      <c r="B283" s="22" t="s">
        <v>636</v>
      </c>
      <c r="C283" s="14" t="s">
        <v>23</v>
      </c>
      <c r="D283" s="14">
        <v>170</v>
      </c>
      <c r="E283" s="14">
        <v>0</v>
      </c>
      <c r="F283" s="15">
        <v>44986</v>
      </c>
      <c r="G283" s="15">
        <v>45005</v>
      </c>
    </row>
    <row r="284" spans="1:7" s="25" customFormat="1" ht="70.05" customHeight="1">
      <c r="A284" s="28" t="s">
        <v>668</v>
      </c>
      <c r="B284" s="22" t="s">
        <v>638</v>
      </c>
      <c r="C284" s="14" t="s">
        <v>23</v>
      </c>
      <c r="D284" s="14">
        <v>165</v>
      </c>
      <c r="E284" s="14">
        <v>0</v>
      </c>
      <c r="F284" s="15">
        <v>44986</v>
      </c>
      <c r="G284" s="15">
        <v>45005</v>
      </c>
    </row>
    <row r="285" spans="1:7" s="25" customFormat="1" ht="70.05" customHeight="1">
      <c r="A285" s="28" t="s">
        <v>669</v>
      </c>
      <c r="B285" s="22" t="s">
        <v>640</v>
      </c>
      <c r="C285" s="14" t="s">
        <v>23</v>
      </c>
      <c r="D285" s="14">
        <v>376</v>
      </c>
      <c r="E285" s="14">
        <v>0</v>
      </c>
      <c r="F285" s="15">
        <v>44986</v>
      </c>
      <c r="G285" s="15">
        <v>45005</v>
      </c>
    </row>
    <row r="286" spans="1:7" s="25" customFormat="1" ht="70.05" customHeight="1">
      <c r="A286" s="28" t="s">
        <v>670</v>
      </c>
      <c r="B286" s="22" t="s">
        <v>671</v>
      </c>
      <c r="C286" s="14" t="s">
        <v>23</v>
      </c>
      <c r="D286" s="14">
        <v>4</v>
      </c>
      <c r="E286" s="14">
        <v>0</v>
      </c>
      <c r="F286" s="15">
        <v>44986</v>
      </c>
      <c r="G286" s="15">
        <v>45005</v>
      </c>
    </row>
    <row r="287" spans="1:7" s="25" customFormat="1" ht="70.05" customHeight="1">
      <c r="A287" s="28" t="s">
        <v>672</v>
      </c>
      <c r="B287" s="22" t="s">
        <v>673</v>
      </c>
      <c r="C287" s="14" t="s">
        <v>23</v>
      </c>
      <c r="D287" s="14">
        <v>6</v>
      </c>
      <c r="E287" s="14">
        <v>0</v>
      </c>
      <c r="F287" s="15">
        <v>44986</v>
      </c>
      <c r="G287" s="15">
        <v>45005</v>
      </c>
    </row>
    <row r="288" spans="1:7" s="25" customFormat="1" ht="70.05" customHeight="1">
      <c r="A288" s="28" t="s">
        <v>674</v>
      </c>
      <c r="B288" s="22" t="s">
        <v>642</v>
      </c>
      <c r="C288" s="14" t="s">
        <v>17</v>
      </c>
      <c r="D288" s="14">
        <v>51</v>
      </c>
      <c r="E288" s="14">
        <v>0</v>
      </c>
      <c r="F288" s="15">
        <v>44986</v>
      </c>
      <c r="G288" s="15">
        <v>45005</v>
      </c>
    </row>
    <row r="289" spans="1:7" s="25" customFormat="1" ht="70.05" customHeight="1">
      <c r="A289" s="28" t="s">
        <v>675</v>
      </c>
      <c r="B289" s="22" t="s">
        <v>676</v>
      </c>
      <c r="C289" s="14" t="s">
        <v>17</v>
      </c>
      <c r="D289" s="14">
        <v>17</v>
      </c>
      <c r="E289" s="14">
        <v>0</v>
      </c>
      <c r="F289" s="15">
        <v>44986</v>
      </c>
      <c r="G289" s="15">
        <v>45005</v>
      </c>
    </row>
    <row r="290" spans="1:7" s="25" customFormat="1" ht="70.05" customHeight="1">
      <c r="A290" s="17">
        <v>11</v>
      </c>
      <c r="B290" s="18" t="s">
        <v>677</v>
      </c>
      <c r="C290" s="19" t="s">
        <v>7</v>
      </c>
      <c r="D290" s="19">
        <v>100</v>
      </c>
      <c r="E290" s="19">
        <f>(SUM(E291:E301)*100)/SUM(D291:D301)</f>
        <v>0</v>
      </c>
      <c r="F290" s="24">
        <v>44972</v>
      </c>
      <c r="G290" s="24">
        <v>44985</v>
      </c>
    </row>
    <row r="291" spans="1:7" s="25" customFormat="1" ht="70.05" customHeight="1">
      <c r="A291" s="12" t="s">
        <v>678</v>
      </c>
      <c r="B291" s="29" t="s">
        <v>679</v>
      </c>
      <c r="C291" s="14" t="s">
        <v>23</v>
      </c>
      <c r="D291" s="14">
        <v>1</v>
      </c>
      <c r="E291" s="14">
        <v>0</v>
      </c>
      <c r="F291" s="15">
        <v>44972</v>
      </c>
      <c r="G291" s="15">
        <v>44985</v>
      </c>
    </row>
    <row r="292" spans="1:7" s="25" customFormat="1" ht="70.05" customHeight="1">
      <c r="A292" s="12" t="s">
        <v>680</v>
      </c>
      <c r="B292" s="29" t="s">
        <v>679</v>
      </c>
      <c r="C292" s="14" t="s">
        <v>23</v>
      </c>
      <c r="D292" s="14">
        <v>1</v>
      </c>
      <c r="E292" s="14">
        <v>0</v>
      </c>
      <c r="F292" s="15">
        <v>44972</v>
      </c>
      <c r="G292" s="15">
        <v>44985</v>
      </c>
    </row>
    <row r="293" spans="1:7" s="25" customFormat="1" ht="70.05" customHeight="1">
      <c r="A293" s="12" t="s">
        <v>681</v>
      </c>
      <c r="B293" s="22" t="s">
        <v>682</v>
      </c>
      <c r="C293" s="14" t="s">
        <v>23</v>
      </c>
      <c r="D293" s="14">
        <v>1</v>
      </c>
      <c r="E293" s="14">
        <v>0</v>
      </c>
      <c r="F293" s="15">
        <v>44972</v>
      </c>
      <c r="G293" s="15">
        <v>44985</v>
      </c>
    </row>
    <row r="294" spans="1:7" s="25" customFormat="1" ht="70.05" customHeight="1">
      <c r="A294" s="12" t="s">
        <v>683</v>
      </c>
      <c r="B294" s="22" t="s">
        <v>684</v>
      </c>
      <c r="C294" s="14" t="s">
        <v>23</v>
      </c>
      <c r="D294" s="14">
        <v>1</v>
      </c>
      <c r="E294" s="14">
        <v>0</v>
      </c>
      <c r="F294" s="15">
        <v>44972</v>
      </c>
      <c r="G294" s="15">
        <v>44985</v>
      </c>
    </row>
    <row r="295" spans="1:7" s="25" customFormat="1" ht="70.05" customHeight="1">
      <c r="A295" s="12" t="s">
        <v>685</v>
      </c>
      <c r="B295" s="22" t="s">
        <v>686</v>
      </c>
      <c r="C295" s="14" t="s">
        <v>217</v>
      </c>
      <c r="D295" s="14">
        <v>1</v>
      </c>
      <c r="E295" s="14">
        <v>0</v>
      </c>
      <c r="F295" s="15">
        <v>44972</v>
      </c>
      <c r="G295" s="15">
        <v>44985</v>
      </c>
    </row>
    <row r="296" spans="1:7" s="25" customFormat="1" ht="70.05" customHeight="1">
      <c r="A296" s="12" t="s">
        <v>687</v>
      </c>
      <c r="B296" s="22" t="s">
        <v>688</v>
      </c>
      <c r="C296" s="14" t="s">
        <v>217</v>
      </c>
      <c r="D296" s="14">
        <v>1</v>
      </c>
      <c r="E296" s="14">
        <v>0</v>
      </c>
      <c r="F296" s="15">
        <v>44972</v>
      </c>
      <c r="G296" s="15">
        <v>44985</v>
      </c>
    </row>
    <row r="297" spans="1:7" s="25" customFormat="1" ht="70.05" customHeight="1">
      <c r="A297" s="12" t="s">
        <v>689</v>
      </c>
      <c r="B297" s="22" t="s">
        <v>690</v>
      </c>
      <c r="C297" s="14" t="s">
        <v>217</v>
      </c>
      <c r="D297" s="14">
        <v>4</v>
      </c>
      <c r="E297" s="14">
        <v>0</v>
      </c>
      <c r="F297" s="15">
        <v>44972</v>
      </c>
      <c r="G297" s="15">
        <v>44985</v>
      </c>
    </row>
    <row r="298" spans="1:7" s="25" customFormat="1" ht="70.05" customHeight="1">
      <c r="A298" s="12" t="s">
        <v>691</v>
      </c>
      <c r="B298" s="22" t="s">
        <v>692</v>
      </c>
      <c r="C298" s="14" t="s">
        <v>217</v>
      </c>
      <c r="D298" s="14">
        <v>4</v>
      </c>
      <c r="E298" s="14">
        <v>0</v>
      </c>
      <c r="F298" s="15">
        <v>44972</v>
      </c>
      <c r="G298" s="15">
        <v>44985</v>
      </c>
    </row>
    <row r="299" spans="1:7" s="25" customFormat="1" ht="70.05" customHeight="1">
      <c r="A299" s="12" t="s">
        <v>693</v>
      </c>
      <c r="B299" s="22" t="s">
        <v>694</v>
      </c>
      <c r="C299" s="14" t="s">
        <v>217</v>
      </c>
      <c r="D299" s="14">
        <v>1</v>
      </c>
      <c r="E299" s="14">
        <v>0</v>
      </c>
      <c r="F299" s="15">
        <v>44972</v>
      </c>
      <c r="G299" s="15">
        <v>44985</v>
      </c>
    </row>
    <row r="300" spans="1:7" s="25" customFormat="1" ht="70.05" customHeight="1">
      <c r="A300" s="12" t="s">
        <v>695</v>
      </c>
      <c r="B300" s="22" t="s">
        <v>696</v>
      </c>
      <c r="C300" s="14" t="s">
        <v>217</v>
      </c>
      <c r="D300" s="14">
        <v>1</v>
      </c>
      <c r="E300" s="14">
        <v>0</v>
      </c>
      <c r="F300" s="15">
        <v>44972</v>
      </c>
      <c r="G300" s="15">
        <v>44985</v>
      </c>
    </row>
    <row r="301" spans="1:7" s="25" customFormat="1" ht="70.05" customHeight="1">
      <c r="A301" s="12" t="s">
        <v>697</v>
      </c>
      <c r="B301" s="22" t="s">
        <v>698</v>
      </c>
      <c r="C301" s="26" t="s">
        <v>23</v>
      </c>
      <c r="D301" s="27">
        <v>22</v>
      </c>
      <c r="E301" s="14">
        <v>0</v>
      </c>
      <c r="F301" s="15">
        <v>44972</v>
      </c>
      <c r="G301" s="15">
        <v>44985</v>
      </c>
    </row>
    <row r="302" spans="1:7" s="20" customFormat="1" ht="70.05" customHeight="1">
      <c r="A302" s="17">
        <v>12</v>
      </c>
      <c r="B302" s="23" t="s">
        <v>699</v>
      </c>
      <c r="C302" s="19" t="s">
        <v>23</v>
      </c>
      <c r="D302" s="19">
        <f>SUM(D303:D310)</f>
        <v>65</v>
      </c>
      <c r="E302" s="19">
        <f>SUM(E303:E310)</f>
        <v>0</v>
      </c>
      <c r="F302" s="24">
        <v>44951</v>
      </c>
      <c r="G302" s="24">
        <v>45066</v>
      </c>
    </row>
    <row r="303" spans="1:7" s="11" customFormat="1" ht="70.05" customHeight="1">
      <c r="A303" s="12" t="s">
        <v>700</v>
      </c>
      <c r="B303" s="22" t="s">
        <v>701</v>
      </c>
      <c r="C303" s="14" t="s">
        <v>23</v>
      </c>
      <c r="D303" s="14">
        <v>1</v>
      </c>
      <c r="E303" s="14">
        <v>0</v>
      </c>
      <c r="F303" s="15">
        <v>44951</v>
      </c>
      <c r="G303" s="15">
        <v>44967</v>
      </c>
    </row>
    <row r="304" spans="1:7" s="11" customFormat="1" ht="70.05" customHeight="1">
      <c r="A304" s="12" t="s">
        <v>702</v>
      </c>
      <c r="B304" s="22" t="s">
        <v>703</v>
      </c>
      <c r="C304" s="14" t="s">
        <v>23</v>
      </c>
      <c r="D304" s="14">
        <v>1</v>
      </c>
      <c r="E304" s="14">
        <v>0</v>
      </c>
      <c r="F304" s="15">
        <v>45041</v>
      </c>
      <c r="G304" s="15">
        <v>45066</v>
      </c>
    </row>
    <row r="305" spans="1:7" s="11" customFormat="1" ht="70.05" customHeight="1">
      <c r="A305" s="12" t="s">
        <v>704</v>
      </c>
      <c r="B305" s="22" t="s">
        <v>705</v>
      </c>
      <c r="C305" s="14" t="s">
        <v>23</v>
      </c>
      <c r="D305" s="14">
        <v>29</v>
      </c>
      <c r="E305" s="14">
        <v>0</v>
      </c>
      <c r="F305" s="15">
        <v>45041</v>
      </c>
      <c r="G305" s="15">
        <v>45066</v>
      </c>
    </row>
    <row r="306" spans="1:7" s="11" customFormat="1" ht="70.05" customHeight="1">
      <c r="A306" s="12" t="s">
        <v>706</v>
      </c>
      <c r="B306" s="22" t="s">
        <v>707</v>
      </c>
      <c r="C306" s="14" t="s">
        <v>23</v>
      </c>
      <c r="D306" s="14">
        <v>8</v>
      </c>
      <c r="E306" s="14">
        <v>0</v>
      </c>
      <c r="F306" s="15">
        <v>45041</v>
      </c>
      <c r="G306" s="15">
        <v>45066</v>
      </c>
    </row>
    <row r="307" spans="1:7" s="11" customFormat="1" ht="70.05" customHeight="1">
      <c r="A307" s="12" t="s">
        <v>708</v>
      </c>
      <c r="B307" s="22" t="s">
        <v>709</v>
      </c>
      <c r="C307" s="14" t="s">
        <v>23</v>
      </c>
      <c r="D307" s="14">
        <v>7</v>
      </c>
      <c r="E307" s="14">
        <v>0</v>
      </c>
      <c r="F307" s="15">
        <v>45041</v>
      </c>
      <c r="G307" s="15">
        <v>45066</v>
      </c>
    </row>
    <row r="308" spans="1:7" s="11" customFormat="1" ht="70.05" customHeight="1">
      <c r="A308" s="12" t="s">
        <v>710</v>
      </c>
      <c r="B308" s="22" t="s">
        <v>711</v>
      </c>
      <c r="C308" s="14" t="s">
        <v>23</v>
      </c>
      <c r="D308" s="14">
        <v>1</v>
      </c>
      <c r="E308" s="14">
        <v>0</v>
      </c>
      <c r="F308" s="15">
        <v>45041</v>
      </c>
      <c r="G308" s="15">
        <v>45066</v>
      </c>
    </row>
    <row r="309" spans="1:7" s="11" customFormat="1" ht="70.05" customHeight="1">
      <c r="A309" s="12" t="s">
        <v>712</v>
      </c>
      <c r="B309" s="22" t="s">
        <v>713</v>
      </c>
      <c r="C309" s="14" t="s">
        <v>23</v>
      </c>
      <c r="D309" s="14">
        <v>2</v>
      </c>
      <c r="E309" s="14">
        <v>0</v>
      </c>
      <c r="F309" s="15">
        <v>45041</v>
      </c>
      <c r="G309" s="15">
        <v>45066</v>
      </c>
    </row>
    <row r="310" spans="1:7" s="11" customFormat="1" ht="70.05" customHeight="1">
      <c r="A310" s="12" t="s">
        <v>714</v>
      </c>
      <c r="B310" s="22" t="s">
        <v>715</v>
      </c>
      <c r="C310" s="14" t="s">
        <v>23</v>
      </c>
      <c r="D310" s="14">
        <v>16</v>
      </c>
      <c r="E310" s="14">
        <v>0</v>
      </c>
      <c r="F310" s="15">
        <v>45041</v>
      </c>
      <c r="G310" s="15">
        <v>45066</v>
      </c>
    </row>
    <row r="311" spans="1:7" s="20" customFormat="1" ht="70.05" customHeight="1">
      <c r="A311" s="17">
        <v>13</v>
      </c>
      <c r="B311" s="18" t="s">
        <v>716</v>
      </c>
      <c r="C311" s="19" t="s">
        <v>7</v>
      </c>
      <c r="D311" s="19">
        <v>100</v>
      </c>
      <c r="E311" s="19">
        <f>(SUM(E312:E329)*100)/SUM(D312:D329)</f>
        <v>0</v>
      </c>
      <c r="F311" s="24">
        <v>44977</v>
      </c>
      <c r="G311" s="24">
        <v>45036</v>
      </c>
    </row>
    <row r="312" spans="1:7" s="20" customFormat="1" ht="70.05" customHeight="1">
      <c r="A312" s="12" t="s">
        <v>717</v>
      </c>
      <c r="B312" s="22" t="s">
        <v>718</v>
      </c>
      <c r="C312" s="14" t="s">
        <v>221</v>
      </c>
      <c r="D312" s="14">
        <v>69.25</v>
      </c>
      <c r="E312" s="14">
        <v>0</v>
      </c>
      <c r="F312" s="15">
        <v>45017</v>
      </c>
      <c r="G312" s="15">
        <v>45036</v>
      </c>
    </row>
    <row r="313" spans="1:7" s="20" customFormat="1" ht="70.05" customHeight="1">
      <c r="A313" s="12" t="s">
        <v>719</v>
      </c>
      <c r="B313" s="22" t="s">
        <v>720</v>
      </c>
      <c r="C313" s="14" t="s">
        <v>221</v>
      </c>
      <c r="D313" s="14">
        <v>10</v>
      </c>
      <c r="E313" s="14">
        <v>0</v>
      </c>
      <c r="F313" s="15">
        <v>45017</v>
      </c>
      <c r="G313" s="15">
        <v>45036</v>
      </c>
    </row>
    <row r="314" spans="1:7" s="20" customFormat="1" ht="70.05" customHeight="1">
      <c r="A314" s="12" t="s">
        <v>721</v>
      </c>
      <c r="B314" s="22" t="s">
        <v>722</v>
      </c>
      <c r="C314" s="14" t="s">
        <v>17</v>
      </c>
      <c r="D314" s="14">
        <v>40</v>
      </c>
      <c r="E314" s="14">
        <v>0</v>
      </c>
      <c r="F314" s="15">
        <v>44986</v>
      </c>
      <c r="G314" s="15">
        <v>45005</v>
      </c>
    </row>
    <row r="315" spans="1:7" s="20" customFormat="1" ht="70.05" customHeight="1">
      <c r="A315" s="12" t="s">
        <v>723</v>
      </c>
      <c r="B315" s="22" t="s">
        <v>724</v>
      </c>
      <c r="C315" s="14" t="s">
        <v>17</v>
      </c>
      <c r="D315" s="14">
        <v>18</v>
      </c>
      <c r="E315" s="14">
        <v>0</v>
      </c>
      <c r="F315" s="15">
        <v>44986</v>
      </c>
      <c r="G315" s="15">
        <v>45005</v>
      </c>
    </row>
    <row r="316" spans="1:7" s="20" customFormat="1" ht="70.05" customHeight="1">
      <c r="A316" s="12" t="s">
        <v>725</v>
      </c>
      <c r="B316" s="22" t="s">
        <v>726</v>
      </c>
      <c r="C316" s="14" t="s">
        <v>17</v>
      </c>
      <c r="D316" s="14">
        <v>1.5</v>
      </c>
      <c r="E316" s="14">
        <v>0</v>
      </c>
      <c r="F316" s="15">
        <v>44986</v>
      </c>
      <c r="G316" s="15">
        <v>45005</v>
      </c>
    </row>
    <row r="317" spans="1:7" s="20" customFormat="1" ht="70.05" customHeight="1">
      <c r="A317" s="12" t="s">
        <v>727</v>
      </c>
      <c r="B317" s="22" t="s">
        <v>728</v>
      </c>
      <c r="C317" s="14" t="s">
        <v>632</v>
      </c>
      <c r="D317" s="14">
        <v>4.96</v>
      </c>
      <c r="E317" s="14">
        <v>0</v>
      </c>
      <c r="F317" s="15">
        <v>44986</v>
      </c>
      <c r="G317" s="15">
        <v>45005</v>
      </c>
    </row>
    <row r="318" spans="1:7" s="20" customFormat="1" ht="70.05" customHeight="1">
      <c r="A318" s="12" t="s">
        <v>729</v>
      </c>
      <c r="B318" s="22" t="s">
        <v>728</v>
      </c>
      <c r="C318" s="14" t="s">
        <v>632</v>
      </c>
      <c r="D318" s="14">
        <v>1.24</v>
      </c>
      <c r="E318" s="14">
        <v>0</v>
      </c>
      <c r="F318" s="15">
        <v>44986</v>
      </c>
      <c r="G318" s="15">
        <v>45005</v>
      </c>
    </row>
    <row r="319" spans="1:7" s="20" customFormat="1" ht="70.05" customHeight="1">
      <c r="A319" s="12" t="s">
        <v>730</v>
      </c>
      <c r="B319" s="22" t="s">
        <v>731</v>
      </c>
      <c r="C319" s="14" t="s">
        <v>17</v>
      </c>
      <c r="D319" s="14">
        <v>3</v>
      </c>
      <c r="E319" s="14">
        <v>0</v>
      </c>
      <c r="F319" s="15">
        <v>44986</v>
      </c>
      <c r="G319" s="15">
        <v>45005</v>
      </c>
    </row>
    <row r="320" spans="1:7" s="20" customFormat="1" ht="70.05" customHeight="1">
      <c r="A320" s="12" t="s">
        <v>732</v>
      </c>
      <c r="B320" s="22" t="s">
        <v>733</v>
      </c>
      <c r="C320" s="14" t="s">
        <v>17</v>
      </c>
      <c r="D320" s="14">
        <v>60</v>
      </c>
      <c r="E320" s="14">
        <v>0</v>
      </c>
      <c r="F320" s="15">
        <v>44986</v>
      </c>
      <c r="G320" s="15">
        <v>45005</v>
      </c>
    </row>
    <row r="321" spans="1:7" s="20" customFormat="1" ht="70.05" customHeight="1">
      <c r="A321" s="12" t="s">
        <v>734</v>
      </c>
      <c r="B321" s="22" t="s">
        <v>735</v>
      </c>
      <c r="C321" s="14" t="s">
        <v>17</v>
      </c>
      <c r="D321" s="14">
        <v>9</v>
      </c>
      <c r="E321" s="14">
        <v>0</v>
      </c>
      <c r="F321" s="15">
        <v>44986</v>
      </c>
      <c r="G321" s="15">
        <v>45005</v>
      </c>
    </row>
    <row r="322" spans="1:7" s="20" customFormat="1" ht="70.05" customHeight="1">
      <c r="A322" s="12" t="s">
        <v>736</v>
      </c>
      <c r="B322" s="22" t="s">
        <v>737</v>
      </c>
      <c r="C322" s="14" t="s">
        <v>17</v>
      </c>
      <c r="D322" s="14">
        <v>180</v>
      </c>
      <c r="E322" s="14">
        <v>0</v>
      </c>
      <c r="F322" s="15">
        <v>44986</v>
      </c>
      <c r="G322" s="15">
        <v>45005</v>
      </c>
    </row>
    <row r="323" spans="1:7" s="20" customFormat="1" ht="70.05" customHeight="1">
      <c r="A323" s="12" t="s">
        <v>738</v>
      </c>
      <c r="B323" s="22" t="s">
        <v>739</v>
      </c>
      <c r="C323" s="14" t="s">
        <v>17</v>
      </c>
      <c r="D323" s="14">
        <v>270</v>
      </c>
      <c r="E323" s="14">
        <v>0</v>
      </c>
      <c r="F323" s="15">
        <v>44977</v>
      </c>
      <c r="G323" s="15">
        <v>44995</v>
      </c>
    </row>
    <row r="324" spans="1:7" s="20" customFormat="1" ht="70.05" customHeight="1">
      <c r="A324" s="12" t="s">
        <v>740</v>
      </c>
      <c r="B324" s="22" t="s">
        <v>741</v>
      </c>
      <c r="C324" s="14" t="s">
        <v>17</v>
      </c>
      <c r="D324" s="14">
        <v>4</v>
      </c>
      <c r="E324" s="14">
        <v>0</v>
      </c>
      <c r="F324" s="15">
        <v>44977</v>
      </c>
      <c r="G324" s="15">
        <v>44995</v>
      </c>
    </row>
    <row r="325" spans="1:7" s="20" customFormat="1" ht="70.05" customHeight="1">
      <c r="A325" s="12" t="s">
        <v>742</v>
      </c>
      <c r="B325" s="22" t="s">
        <v>743</v>
      </c>
      <c r="C325" s="14" t="s">
        <v>17</v>
      </c>
      <c r="D325" s="14">
        <v>1.5</v>
      </c>
      <c r="E325" s="14">
        <v>0</v>
      </c>
      <c r="F325" s="15">
        <v>44977</v>
      </c>
      <c r="G325" s="15">
        <v>44995</v>
      </c>
    </row>
    <row r="326" spans="1:7" s="20" customFormat="1" ht="70.05" customHeight="1">
      <c r="A326" s="12" t="s">
        <v>744</v>
      </c>
      <c r="B326" s="22" t="s">
        <v>745</v>
      </c>
      <c r="C326" s="14" t="s">
        <v>17</v>
      </c>
      <c r="D326" s="14">
        <v>0.5</v>
      </c>
      <c r="E326" s="14">
        <v>0</v>
      </c>
      <c r="F326" s="15">
        <v>44977</v>
      </c>
      <c r="G326" s="15">
        <v>44995</v>
      </c>
    </row>
    <row r="327" spans="1:7" s="20" customFormat="1" ht="70.05" customHeight="1">
      <c r="A327" s="12" t="s">
        <v>746</v>
      </c>
      <c r="B327" s="22" t="s">
        <v>747</v>
      </c>
      <c r="C327" s="14" t="s">
        <v>23</v>
      </c>
      <c r="D327" s="14">
        <v>4</v>
      </c>
      <c r="E327" s="14">
        <v>0</v>
      </c>
      <c r="F327" s="15">
        <v>44986</v>
      </c>
      <c r="G327" s="15">
        <v>45005</v>
      </c>
    </row>
    <row r="328" spans="1:7" s="20" customFormat="1" ht="70.05" customHeight="1">
      <c r="A328" s="12" t="s">
        <v>748</v>
      </c>
      <c r="B328" s="22" t="s">
        <v>749</v>
      </c>
      <c r="C328" s="14" t="s">
        <v>17</v>
      </c>
      <c r="D328" s="14">
        <v>5</v>
      </c>
      <c r="E328" s="14">
        <v>0</v>
      </c>
      <c r="F328" s="15">
        <v>44986</v>
      </c>
      <c r="G328" s="15">
        <v>45005</v>
      </c>
    </row>
    <row r="329" spans="1:7" s="20" customFormat="1" ht="70.05" customHeight="1">
      <c r="A329" s="12" t="s">
        <v>750</v>
      </c>
      <c r="B329" s="22" t="s">
        <v>751</v>
      </c>
      <c r="C329" s="14" t="s">
        <v>17</v>
      </c>
      <c r="D329" s="14">
        <v>2</v>
      </c>
      <c r="E329" s="14">
        <v>0</v>
      </c>
      <c r="F329" s="15">
        <v>44986</v>
      </c>
      <c r="G329" s="15">
        <v>45005</v>
      </c>
    </row>
    <row r="330" spans="1:7" s="20" customFormat="1" ht="70.05" customHeight="1">
      <c r="A330" s="17">
        <v>14</v>
      </c>
      <c r="B330" s="23" t="s">
        <v>752</v>
      </c>
      <c r="C330" s="19" t="s">
        <v>7</v>
      </c>
      <c r="D330" s="19">
        <v>100</v>
      </c>
      <c r="E330" s="19">
        <f>(SUM(E331:E383)*100)/SUM(D331:D383)</f>
        <v>0</v>
      </c>
      <c r="F330" s="24">
        <v>44977</v>
      </c>
      <c r="G330" s="24">
        <v>45046</v>
      </c>
    </row>
    <row r="331" spans="1:7" s="11" customFormat="1" ht="70.05" customHeight="1">
      <c r="A331" s="12" t="s">
        <v>753</v>
      </c>
      <c r="B331" s="22" t="s">
        <v>754</v>
      </c>
      <c r="C331" s="14" t="s">
        <v>14</v>
      </c>
      <c r="D331" s="14">
        <v>3.2000000000000001E-2</v>
      </c>
      <c r="E331" s="14">
        <v>0</v>
      </c>
      <c r="F331" s="15">
        <v>44986</v>
      </c>
      <c r="G331" s="15">
        <v>45046</v>
      </c>
    </row>
    <row r="332" spans="1:7" s="11" customFormat="1" ht="70.05" customHeight="1">
      <c r="A332" s="12" t="s">
        <v>755</v>
      </c>
      <c r="B332" s="22" t="s">
        <v>756</v>
      </c>
      <c r="C332" s="14" t="s">
        <v>14</v>
      </c>
      <c r="D332" s="14">
        <v>5.7000000000000002E-2</v>
      </c>
      <c r="E332" s="14">
        <v>0</v>
      </c>
      <c r="F332" s="15">
        <v>44986</v>
      </c>
      <c r="G332" s="15">
        <v>45046</v>
      </c>
    </row>
    <row r="333" spans="1:7" s="11" customFormat="1" ht="70.05" customHeight="1">
      <c r="A333" s="12" t="s">
        <v>757</v>
      </c>
      <c r="B333" s="13" t="s">
        <v>758</v>
      </c>
      <c r="C333" s="14" t="s">
        <v>17</v>
      </c>
      <c r="D333" s="14">
        <v>5.1000000000000004E-3</v>
      </c>
      <c r="E333" s="14">
        <v>0</v>
      </c>
      <c r="F333" s="15">
        <v>44977</v>
      </c>
      <c r="G333" s="15">
        <v>44985</v>
      </c>
    </row>
    <row r="334" spans="1:7" s="11" customFormat="1" ht="70.05" customHeight="1">
      <c r="A334" s="12" t="s">
        <v>759</v>
      </c>
      <c r="B334" s="13" t="s">
        <v>760</v>
      </c>
      <c r="C334" s="14" t="s">
        <v>17</v>
      </c>
      <c r="D334" s="14">
        <v>0.81599999999999995</v>
      </c>
      <c r="E334" s="14">
        <v>0</v>
      </c>
      <c r="F334" s="15">
        <v>44977</v>
      </c>
      <c r="G334" s="15">
        <v>44985</v>
      </c>
    </row>
    <row r="335" spans="1:7" s="11" customFormat="1" ht="70.05" customHeight="1">
      <c r="A335" s="12" t="s">
        <v>761</v>
      </c>
      <c r="B335" s="13" t="s">
        <v>762</v>
      </c>
      <c r="C335" s="14" t="s">
        <v>17</v>
      </c>
      <c r="D335" s="14">
        <v>0.51</v>
      </c>
      <c r="E335" s="14">
        <v>0</v>
      </c>
      <c r="F335" s="15">
        <v>44977</v>
      </c>
      <c r="G335" s="15">
        <v>44985</v>
      </c>
    </row>
    <row r="336" spans="1:7" s="11" customFormat="1" ht="70.05" customHeight="1">
      <c r="A336" s="12" t="s">
        <v>763</v>
      </c>
      <c r="B336" s="13" t="s">
        <v>762</v>
      </c>
      <c r="C336" s="14" t="s">
        <v>17</v>
      </c>
      <c r="D336" s="14">
        <v>1.0863</v>
      </c>
      <c r="E336" s="14">
        <v>0</v>
      </c>
      <c r="F336" s="15">
        <v>44977</v>
      </c>
      <c r="G336" s="15">
        <v>44985</v>
      </c>
    </row>
    <row r="337" spans="1:7" s="11" customFormat="1" ht="70.05" customHeight="1">
      <c r="A337" s="12" t="s">
        <v>764</v>
      </c>
      <c r="B337" s="22" t="s">
        <v>765</v>
      </c>
      <c r="C337" s="14" t="s">
        <v>17</v>
      </c>
      <c r="D337" s="14">
        <v>1260</v>
      </c>
      <c r="E337" s="14">
        <v>0</v>
      </c>
      <c r="F337" s="15">
        <v>44977</v>
      </c>
      <c r="G337" s="15">
        <v>44995</v>
      </c>
    </row>
    <row r="338" spans="1:7" s="11" customFormat="1" ht="70.05" customHeight="1">
      <c r="A338" s="12" t="s">
        <v>766</v>
      </c>
      <c r="B338" s="22" t="s">
        <v>767</v>
      </c>
      <c r="C338" s="14" t="s">
        <v>17</v>
      </c>
      <c r="D338" s="14">
        <v>20</v>
      </c>
      <c r="E338" s="14">
        <v>0</v>
      </c>
      <c r="F338" s="15">
        <v>44986</v>
      </c>
      <c r="G338" s="15">
        <v>45005</v>
      </c>
    </row>
    <row r="339" spans="1:7" s="11" customFormat="1" ht="70.05" customHeight="1">
      <c r="A339" s="12" t="s">
        <v>768</v>
      </c>
      <c r="B339" s="22" t="s">
        <v>769</v>
      </c>
      <c r="C339" s="14" t="s">
        <v>17</v>
      </c>
      <c r="D339" s="14">
        <v>10</v>
      </c>
      <c r="E339" s="14">
        <v>0</v>
      </c>
      <c r="F339" s="15">
        <v>44986</v>
      </c>
      <c r="G339" s="15">
        <v>45005</v>
      </c>
    </row>
    <row r="340" spans="1:7" s="11" customFormat="1" ht="70.05" customHeight="1">
      <c r="A340" s="12" t="s">
        <v>770</v>
      </c>
      <c r="B340" s="22" t="s">
        <v>771</v>
      </c>
      <c r="C340" s="14" t="s">
        <v>14</v>
      </c>
      <c r="D340" s="14">
        <v>0.215</v>
      </c>
      <c r="E340" s="14">
        <v>0</v>
      </c>
      <c r="F340" s="15">
        <v>45017</v>
      </c>
      <c r="G340" s="15">
        <v>45036</v>
      </c>
    </row>
    <row r="341" spans="1:7" s="11" customFormat="1" ht="70.05" customHeight="1">
      <c r="A341" s="12" t="s">
        <v>772</v>
      </c>
      <c r="B341" s="22" t="s">
        <v>773</v>
      </c>
      <c r="C341" s="14" t="s">
        <v>14</v>
      </c>
      <c r="D341" s="14">
        <v>0.24</v>
      </c>
      <c r="E341" s="14">
        <v>0</v>
      </c>
      <c r="F341" s="15">
        <v>45017</v>
      </c>
      <c r="G341" s="15">
        <v>45036</v>
      </c>
    </row>
    <row r="342" spans="1:7" s="11" customFormat="1" ht="70.05" customHeight="1">
      <c r="A342" s="12" t="s">
        <v>774</v>
      </c>
      <c r="B342" s="22" t="s">
        <v>775</v>
      </c>
      <c r="C342" s="14" t="s">
        <v>14</v>
      </c>
      <c r="D342" s="14">
        <v>1.151</v>
      </c>
      <c r="E342" s="14">
        <v>0</v>
      </c>
      <c r="F342" s="15">
        <v>45017</v>
      </c>
      <c r="G342" s="15">
        <v>45036</v>
      </c>
    </row>
    <row r="343" spans="1:7" s="11" customFormat="1" ht="70.05" customHeight="1">
      <c r="A343" s="12" t="s">
        <v>776</v>
      </c>
      <c r="B343" s="22" t="s">
        <v>777</v>
      </c>
      <c r="C343" s="14" t="s">
        <v>14</v>
      </c>
      <c r="D343" s="14">
        <v>0.73899999999999999</v>
      </c>
      <c r="E343" s="14">
        <v>0</v>
      </c>
      <c r="F343" s="15">
        <v>45017</v>
      </c>
      <c r="G343" s="15">
        <v>45036</v>
      </c>
    </row>
    <row r="344" spans="1:7" s="11" customFormat="1" ht="70.05" customHeight="1">
      <c r="A344" s="12" t="s">
        <v>778</v>
      </c>
      <c r="B344" s="22" t="s">
        <v>779</v>
      </c>
      <c r="C344" s="14" t="s">
        <v>17</v>
      </c>
      <c r="D344" s="14">
        <v>670</v>
      </c>
      <c r="E344" s="14">
        <v>0</v>
      </c>
      <c r="F344" s="15">
        <v>44986</v>
      </c>
      <c r="G344" s="15">
        <v>45005</v>
      </c>
    </row>
    <row r="345" spans="1:7" s="11" customFormat="1" ht="70.05" customHeight="1">
      <c r="A345" s="12" t="s">
        <v>780</v>
      </c>
      <c r="B345" s="22" t="s">
        <v>781</v>
      </c>
      <c r="C345" s="14" t="s">
        <v>17</v>
      </c>
      <c r="D345" s="14">
        <v>720</v>
      </c>
      <c r="E345" s="14">
        <v>0</v>
      </c>
      <c r="F345" s="15">
        <v>44977</v>
      </c>
      <c r="G345" s="15">
        <v>44995</v>
      </c>
    </row>
    <row r="346" spans="1:7" s="11" customFormat="1" ht="70.05" customHeight="1">
      <c r="A346" s="12" t="s">
        <v>782</v>
      </c>
      <c r="B346" s="22" t="s">
        <v>783</v>
      </c>
      <c r="C346" s="14" t="s">
        <v>17</v>
      </c>
      <c r="D346" s="14">
        <v>30</v>
      </c>
      <c r="E346" s="14">
        <v>0</v>
      </c>
      <c r="F346" s="15">
        <v>44977</v>
      </c>
      <c r="G346" s="15">
        <v>44995</v>
      </c>
    </row>
    <row r="347" spans="1:7" s="11" customFormat="1" ht="70.05" customHeight="1">
      <c r="A347" s="12" t="s">
        <v>784</v>
      </c>
      <c r="B347" s="22" t="s">
        <v>785</v>
      </c>
      <c r="C347" s="14" t="s">
        <v>17</v>
      </c>
      <c r="D347" s="14">
        <v>60</v>
      </c>
      <c r="E347" s="14">
        <v>0</v>
      </c>
      <c r="F347" s="15">
        <v>44977</v>
      </c>
      <c r="G347" s="15">
        <v>44995</v>
      </c>
    </row>
    <row r="348" spans="1:7" s="11" customFormat="1" ht="70.05" customHeight="1">
      <c r="A348" s="12" t="s">
        <v>786</v>
      </c>
      <c r="B348" s="22" t="s">
        <v>787</v>
      </c>
      <c r="C348" s="14" t="s">
        <v>17</v>
      </c>
      <c r="D348" s="14">
        <v>70</v>
      </c>
      <c r="E348" s="14">
        <v>0</v>
      </c>
      <c r="F348" s="15">
        <v>44977</v>
      </c>
      <c r="G348" s="15">
        <v>44995</v>
      </c>
    </row>
    <row r="349" spans="1:7" s="11" customFormat="1" ht="70.05" customHeight="1">
      <c r="A349" s="12" t="s">
        <v>788</v>
      </c>
      <c r="B349" s="22" t="s">
        <v>789</v>
      </c>
      <c r="C349" s="14" t="s">
        <v>17</v>
      </c>
      <c r="D349" s="14">
        <v>210</v>
      </c>
      <c r="E349" s="14">
        <v>0</v>
      </c>
      <c r="F349" s="15">
        <v>44977</v>
      </c>
      <c r="G349" s="15">
        <v>44995</v>
      </c>
    </row>
    <row r="350" spans="1:7" s="11" customFormat="1" ht="70.05" customHeight="1">
      <c r="A350" s="12" t="s">
        <v>790</v>
      </c>
      <c r="B350" s="22" t="s">
        <v>791</v>
      </c>
      <c r="C350" s="14" t="s">
        <v>17</v>
      </c>
      <c r="D350" s="14">
        <v>875</v>
      </c>
      <c r="E350" s="14">
        <v>0</v>
      </c>
      <c r="F350" s="15">
        <v>44977</v>
      </c>
      <c r="G350" s="15">
        <v>44995</v>
      </c>
    </row>
    <row r="351" spans="1:7" s="11" customFormat="1" ht="70.05" customHeight="1">
      <c r="A351" s="12" t="s">
        <v>792</v>
      </c>
      <c r="B351" s="22" t="s">
        <v>793</v>
      </c>
      <c r="C351" s="14" t="s">
        <v>17</v>
      </c>
      <c r="D351" s="14">
        <v>660</v>
      </c>
      <c r="E351" s="14">
        <v>0</v>
      </c>
      <c r="F351" s="15">
        <v>44977</v>
      </c>
      <c r="G351" s="15">
        <v>44995</v>
      </c>
    </row>
    <row r="352" spans="1:7" s="11" customFormat="1" ht="70.05" customHeight="1">
      <c r="A352" s="12" t="s">
        <v>794</v>
      </c>
      <c r="B352" s="22" t="s">
        <v>795</v>
      </c>
      <c r="C352" s="14" t="s">
        <v>23</v>
      </c>
      <c r="D352" s="14">
        <v>70</v>
      </c>
      <c r="E352" s="14">
        <v>0</v>
      </c>
      <c r="F352" s="15">
        <v>45005</v>
      </c>
      <c r="G352" s="15">
        <v>45015</v>
      </c>
    </row>
    <row r="353" spans="1:7" s="11" customFormat="1" ht="70.05" customHeight="1">
      <c r="A353" s="12" t="s">
        <v>796</v>
      </c>
      <c r="B353" s="22" t="s">
        <v>797</v>
      </c>
      <c r="C353" s="14" t="s">
        <v>23</v>
      </c>
      <c r="D353" s="14">
        <v>70</v>
      </c>
      <c r="E353" s="14">
        <v>0</v>
      </c>
      <c r="F353" s="15">
        <v>45005</v>
      </c>
      <c r="G353" s="15">
        <v>45015</v>
      </c>
    </row>
    <row r="354" spans="1:7" s="11" customFormat="1" ht="70.05" customHeight="1">
      <c r="A354" s="12" t="s">
        <v>798</v>
      </c>
      <c r="B354" s="22" t="s">
        <v>799</v>
      </c>
      <c r="C354" s="14" t="s">
        <v>23</v>
      </c>
      <c r="D354" s="14">
        <v>60</v>
      </c>
      <c r="E354" s="14">
        <v>0</v>
      </c>
      <c r="F354" s="15">
        <v>45005</v>
      </c>
      <c r="G354" s="15">
        <v>45015</v>
      </c>
    </row>
    <row r="355" spans="1:7" s="11" customFormat="1" ht="70.05" customHeight="1">
      <c r="A355" s="12" t="s">
        <v>800</v>
      </c>
      <c r="B355" s="22" t="s">
        <v>801</v>
      </c>
      <c r="C355" s="14" t="s">
        <v>17</v>
      </c>
      <c r="D355" s="14">
        <v>5</v>
      </c>
      <c r="E355" s="14">
        <v>0</v>
      </c>
      <c r="F355" s="15">
        <v>44986</v>
      </c>
      <c r="G355" s="15">
        <v>45005</v>
      </c>
    </row>
    <row r="356" spans="1:7" s="11" customFormat="1" ht="70.05" customHeight="1">
      <c r="A356" s="12" t="s">
        <v>802</v>
      </c>
      <c r="B356" s="22" t="s">
        <v>801</v>
      </c>
      <c r="C356" s="14" t="s">
        <v>17</v>
      </c>
      <c r="D356" s="14">
        <v>5</v>
      </c>
      <c r="E356" s="14">
        <v>0</v>
      </c>
      <c r="F356" s="15">
        <v>44986</v>
      </c>
      <c r="G356" s="15">
        <v>45005</v>
      </c>
    </row>
    <row r="357" spans="1:7" s="11" customFormat="1" ht="70.05" customHeight="1">
      <c r="A357" s="12" t="s">
        <v>803</v>
      </c>
      <c r="B357" s="22" t="s">
        <v>801</v>
      </c>
      <c r="C357" s="14" t="s">
        <v>17</v>
      </c>
      <c r="D357" s="14">
        <v>5</v>
      </c>
      <c r="E357" s="14">
        <v>0</v>
      </c>
      <c r="F357" s="15">
        <v>44986</v>
      </c>
      <c r="G357" s="15">
        <v>45005</v>
      </c>
    </row>
    <row r="358" spans="1:7" s="11" customFormat="1" ht="70.05" customHeight="1">
      <c r="A358" s="12" t="s">
        <v>804</v>
      </c>
      <c r="B358" s="22" t="s">
        <v>805</v>
      </c>
      <c r="C358" s="14" t="s">
        <v>17</v>
      </c>
      <c r="D358" s="14">
        <v>1.02</v>
      </c>
      <c r="E358" s="14">
        <v>0</v>
      </c>
      <c r="F358" s="15">
        <v>44977</v>
      </c>
      <c r="G358" s="15">
        <v>44985</v>
      </c>
    </row>
    <row r="359" spans="1:7" s="11" customFormat="1" ht="70.05" customHeight="1">
      <c r="A359" s="12" t="s">
        <v>806</v>
      </c>
      <c r="B359" s="22" t="s">
        <v>805</v>
      </c>
      <c r="C359" s="14" t="s">
        <v>17</v>
      </c>
      <c r="D359" s="14">
        <v>2.3460000000000001</v>
      </c>
      <c r="E359" s="14">
        <v>0</v>
      </c>
      <c r="F359" s="15">
        <v>44977</v>
      </c>
      <c r="G359" s="15">
        <v>44985</v>
      </c>
    </row>
    <row r="360" spans="1:7" s="11" customFormat="1" ht="70.05" customHeight="1">
      <c r="A360" s="12" t="s">
        <v>807</v>
      </c>
      <c r="B360" s="22" t="s">
        <v>808</v>
      </c>
      <c r="C360" s="14" t="s">
        <v>17</v>
      </c>
      <c r="D360" s="14">
        <v>3.5700000000000003E-2</v>
      </c>
      <c r="E360" s="14">
        <v>0</v>
      </c>
      <c r="F360" s="15">
        <v>44977</v>
      </c>
      <c r="G360" s="15">
        <v>44985</v>
      </c>
    </row>
    <row r="361" spans="1:7" s="11" customFormat="1" ht="70.05" customHeight="1">
      <c r="A361" s="12" t="s">
        <v>809</v>
      </c>
      <c r="B361" s="22" t="s">
        <v>808</v>
      </c>
      <c r="C361" s="14" t="s">
        <v>17</v>
      </c>
      <c r="D361" s="14">
        <v>0.74460000000000004</v>
      </c>
      <c r="E361" s="14">
        <v>0</v>
      </c>
      <c r="F361" s="15">
        <v>44977</v>
      </c>
      <c r="G361" s="15">
        <v>44985</v>
      </c>
    </row>
    <row r="362" spans="1:7" s="11" customFormat="1" ht="70.05" customHeight="1">
      <c r="A362" s="12" t="s">
        <v>810</v>
      </c>
      <c r="B362" s="22" t="s">
        <v>811</v>
      </c>
      <c r="C362" s="14" t="s">
        <v>17</v>
      </c>
      <c r="D362" s="14">
        <v>0.12239999999999999</v>
      </c>
      <c r="E362" s="14">
        <v>0</v>
      </c>
      <c r="F362" s="15">
        <v>44977</v>
      </c>
      <c r="G362" s="15">
        <v>44985</v>
      </c>
    </row>
    <row r="363" spans="1:7" s="11" customFormat="1" ht="70.05" customHeight="1">
      <c r="A363" s="12" t="s">
        <v>812</v>
      </c>
      <c r="B363" s="22" t="s">
        <v>813</v>
      </c>
      <c r="C363" s="14" t="s">
        <v>17</v>
      </c>
      <c r="D363" s="14">
        <v>0.97919999999999996</v>
      </c>
      <c r="E363" s="14">
        <v>0</v>
      </c>
      <c r="F363" s="15">
        <v>44977</v>
      </c>
      <c r="G363" s="15">
        <v>44985</v>
      </c>
    </row>
    <row r="364" spans="1:7" s="11" customFormat="1" ht="70.05" customHeight="1">
      <c r="A364" s="12" t="s">
        <v>814</v>
      </c>
      <c r="B364" s="22" t="s">
        <v>815</v>
      </c>
      <c r="C364" s="14" t="s">
        <v>17</v>
      </c>
      <c r="D364" s="14">
        <v>0.73950000000000005</v>
      </c>
      <c r="E364" s="14">
        <v>0</v>
      </c>
      <c r="F364" s="15">
        <v>44977</v>
      </c>
      <c r="G364" s="15">
        <v>44985</v>
      </c>
    </row>
    <row r="365" spans="1:7" s="11" customFormat="1" ht="70.05" customHeight="1">
      <c r="A365" s="12" t="s">
        <v>816</v>
      </c>
      <c r="B365" s="22" t="s">
        <v>817</v>
      </c>
      <c r="C365" s="14" t="s">
        <v>17</v>
      </c>
      <c r="D365" s="14">
        <v>0.1275</v>
      </c>
      <c r="E365" s="14">
        <v>0</v>
      </c>
      <c r="F365" s="15">
        <v>44977</v>
      </c>
      <c r="G365" s="15">
        <v>44985</v>
      </c>
    </row>
    <row r="366" spans="1:7" s="11" customFormat="1" ht="70.05" customHeight="1">
      <c r="A366" s="12" t="s">
        <v>818</v>
      </c>
      <c r="B366" s="22" t="s">
        <v>819</v>
      </c>
      <c r="C366" s="14" t="s">
        <v>17</v>
      </c>
      <c r="D366" s="14">
        <v>1.6880999999999999</v>
      </c>
      <c r="E366" s="14">
        <v>0</v>
      </c>
      <c r="F366" s="15">
        <v>44977</v>
      </c>
      <c r="G366" s="15">
        <v>44985</v>
      </c>
    </row>
    <row r="367" spans="1:7" s="11" customFormat="1" ht="70.05" customHeight="1">
      <c r="A367" s="12" t="s">
        <v>820</v>
      </c>
      <c r="B367" s="22" t="s">
        <v>821</v>
      </c>
      <c r="C367" s="14" t="s">
        <v>17</v>
      </c>
      <c r="D367" s="14">
        <v>1.7034</v>
      </c>
      <c r="E367" s="14">
        <v>0</v>
      </c>
      <c r="F367" s="15">
        <v>44977</v>
      </c>
      <c r="G367" s="15">
        <v>44985</v>
      </c>
    </row>
    <row r="368" spans="1:7" s="11" customFormat="1" ht="70.05" customHeight="1">
      <c r="A368" s="12" t="s">
        <v>822</v>
      </c>
      <c r="B368" s="22" t="s">
        <v>823</v>
      </c>
      <c r="C368" s="14" t="s">
        <v>17</v>
      </c>
      <c r="D368" s="14">
        <v>0.73440000000000005</v>
      </c>
      <c r="E368" s="14">
        <v>0</v>
      </c>
      <c r="F368" s="15">
        <v>44977</v>
      </c>
      <c r="G368" s="15">
        <v>44985</v>
      </c>
    </row>
    <row r="369" spans="1:7" s="11" customFormat="1" ht="70.05" customHeight="1">
      <c r="A369" s="12" t="s">
        <v>824</v>
      </c>
      <c r="B369" s="22" t="s">
        <v>825</v>
      </c>
      <c r="C369" s="14" t="s">
        <v>17</v>
      </c>
      <c r="D369" s="14">
        <v>1.7544</v>
      </c>
      <c r="E369" s="14">
        <v>0</v>
      </c>
      <c r="F369" s="15">
        <v>44977</v>
      </c>
      <c r="G369" s="15">
        <v>44985</v>
      </c>
    </row>
    <row r="370" spans="1:7" s="11" customFormat="1" ht="70.05" customHeight="1">
      <c r="A370" s="12" t="s">
        <v>826</v>
      </c>
      <c r="B370" s="22" t="s">
        <v>827</v>
      </c>
      <c r="C370" s="14" t="s">
        <v>17</v>
      </c>
      <c r="D370" s="14">
        <v>7.6499999999999999E-2</v>
      </c>
      <c r="E370" s="14">
        <v>0</v>
      </c>
      <c r="F370" s="15">
        <v>44977</v>
      </c>
      <c r="G370" s="15">
        <v>44985</v>
      </c>
    </row>
    <row r="371" spans="1:7" s="11" customFormat="1" ht="70.05" customHeight="1">
      <c r="A371" s="12" t="s">
        <v>828</v>
      </c>
      <c r="B371" s="22" t="s">
        <v>829</v>
      </c>
      <c r="C371" s="14" t="s">
        <v>17</v>
      </c>
      <c r="D371" s="14">
        <v>15</v>
      </c>
      <c r="E371" s="14">
        <v>0</v>
      </c>
      <c r="F371" s="15">
        <v>44986</v>
      </c>
      <c r="G371" s="15">
        <v>45005</v>
      </c>
    </row>
    <row r="372" spans="1:7" s="11" customFormat="1" ht="70.05" customHeight="1">
      <c r="A372" s="12" t="s">
        <v>830</v>
      </c>
      <c r="B372" s="22" t="s">
        <v>831</v>
      </c>
      <c r="C372" s="14" t="s">
        <v>17</v>
      </c>
      <c r="D372" s="14">
        <v>6</v>
      </c>
      <c r="E372" s="14">
        <v>0</v>
      </c>
      <c r="F372" s="15">
        <v>44986</v>
      </c>
      <c r="G372" s="15">
        <v>45046</v>
      </c>
    </row>
    <row r="373" spans="1:7" s="11" customFormat="1" ht="70.05" customHeight="1">
      <c r="A373" s="12" t="s">
        <v>832</v>
      </c>
      <c r="B373" s="22" t="s">
        <v>833</v>
      </c>
      <c r="C373" s="14" t="s">
        <v>17</v>
      </c>
      <c r="D373" s="14">
        <v>8</v>
      </c>
      <c r="E373" s="14">
        <v>0</v>
      </c>
      <c r="F373" s="15">
        <v>44986</v>
      </c>
      <c r="G373" s="15">
        <v>45046</v>
      </c>
    </row>
    <row r="374" spans="1:7" s="11" customFormat="1" ht="70.05" customHeight="1">
      <c r="A374" s="12" t="s">
        <v>834</v>
      </c>
      <c r="B374" s="22" t="s">
        <v>835</v>
      </c>
      <c r="C374" s="14" t="s">
        <v>17</v>
      </c>
      <c r="D374" s="14">
        <v>8</v>
      </c>
      <c r="E374" s="14">
        <v>0</v>
      </c>
      <c r="F374" s="15">
        <v>44986</v>
      </c>
      <c r="G374" s="15">
        <v>45046</v>
      </c>
    </row>
    <row r="375" spans="1:7" s="11" customFormat="1" ht="70.05" customHeight="1">
      <c r="A375" s="12" t="s">
        <v>836</v>
      </c>
      <c r="B375" s="22" t="s">
        <v>837</v>
      </c>
      <c r="C375" s="14" t="s">
        <v>17</v>
      </c>
      <c r="D375" s="14">
        <v>10</v>
      </c>
      <c r="E375" s="14">
        <v>0</v>
      </c>
      <c r="F375" s="15">
        <v>44986</v>
      </c>
      <c r="G375" s="15">
        <v>45046</v>
      </c>
    </row>
    <row r="376" spans="1:7" s="11" customFormat="1" ht="70.05" customHeight="1">
      <c r="A376" s="12" t="s">
        <v>838</v>
      </c>
      <c r="B376" s="22" t="s">
        <v>833</v>
      </c>
      <c r="C376" s="14" t="s">
        <v>17</v>
      </c>
      <c r="D376" s="14">
        <v>4</v>
      </c>
      <c r="E376" s="14">
        <v>0</v>
      </c>
      <c r="F376" s="15">
        <v>44986</v>
      </c>
      <c r="G376" s="15">
        <v>45046</v>
      </c>
    </row>
    <row r="377" spans="1:7" s="11" customFormat="1" ht="70.05" customHeight="1">
      <c r="A377" s="12" t="s">
        <v>839</v>
      </c>
      <c r="B377" s="22" t="s">
        <v>835</v>
      </c>
      <c r="C377" s="14" t="s">
        <v>17</v>
      </c>
      <c r="D377" s="14">
        <v>15</v>
      </c>
      <c r="E377" s="14">
        <v>0</v>
      </c>
      <c r="F377" s="15">
        <v>44986</v>
      </c>
      <c r="G377" s="15">
        <v>45046</v>
      </c>
    </row>
    <row r="378" spans="1:7" s="11" customFormat="1" ht="70.05" customHeight="1">
      <c r="A378" s="12" t="s">
        <v>840</v>
      </c>
      <c r="B378" s="22" t="s">
        <v>841</v>
      </c>
      <c r="C378" s="14" t="s">
        <v>17</v>
      </c>
      <c r="D378" s="14">
        <v>6</v>
      </c>
      <c r="E378" s="14">
        <v>0</v>
      </c>
      <c r="F378" s="15">
        <v>44986</v>
      </c>
      <c r="G378" s="15">
        <v>45046</v>
      </c>
    </row>
    <row r="379" spans="1:7" s="11" customFormat="1" ht="70.05" customHeight="1">
      <c r="A379" s="12" t="s">
        <v>842</v>
      </c>
      <c r="B379" s="22" t="s">
        <v>843</v>
      </c>
      <c r="C379" s="14" t="s">
        <v>23</v>
      </c>
      <c r="D379" s="14">
        <v>3</v>
      </c>
      <c r="E379" s="14">
        <v>0</v>
      </c>
      <c r="F379" s="15">
        <v>44986</v>
      </c>
      <c r="G379" s="15">
        <v>45005</v>
      </c>
    </row>
    <row r="380" spans="1:7" s="11" customFormat="1" ht="70.05" customHeight="1">
      <c r="A380" s="12" t="s">
        <v>844</v>
      </c>
      <c r="B380" s="22" t="s">
        <v>845</v>
      </c>
      <c r="C380" s="14" t="s">
        <v>17</v>
      </c>
      <c r="D380" s="14">
        <v>50</v>
      </c>
      <c r="E380" s="14">
        <v>0</v>
      </c>
      <c r="F380" s="15">
        <v>44986</v>
      </c>
      <c r="G380" s="15">
        <v>45005</v>
      </c>
    </row>
    <row r="381" spans="1:7" s="11" customFormat="1" ht="70.05" customHeight="1">
      <c r="A381" s="12" t="s">
        <v>846</v>
      </c>
      <c r="B381" s="22" t="s">
        <v>847</v>
      </c>
      <c r="C381" s="14" t="s">
        <v>17</v>
      </c>
      <c r="D381" s="14">
        <v>150</v>
      </c>
      <c r="E381" s="14">
        <v>0</v>
      </c>
      <c r="F381" s="15">
        <v>44986</v>
      </c>
      <c r="G381" s="15">
        <v>45046</v>
      </c>
    </row>
    <row r="382" spans="1:7" s="11" customFormat="1" ht="70.05" customHeight="1">
      <c r="A382" s="12" t="s">
        <v>848</v>
      </c>
      <c r="B382" s="22" t="s">
        <v>849</v>
      </c>
      <c r="C382" s="14" t="s">
        <v>17</v>
      </c>
      <c r="D382" s="14">
        <v>180</v>
      </c>
      <c r="E382" s="14">
        <v>0</v>
      </c>
      <c r="F382" s="15">
        <v>44977</v>
      </c>
      <c r="G382" s="15">
        <v>44995</v>
      </c>
    </row>
    <row r="383" spans="1:7" s="11" customFormat="1" ht="70.05" customHeight="1">
      <c r="A383" s="12" t="s">
        <v>850</v>
      </c>
      <c r="B383" s="22" t="s">
        <v>851</v>
      </c>
      <c r="C383" s="26" t="s">
        <v>17</v>
      </c>
      <c r="D383" s="27">
        <v>2500</v>
      </c>
      <c r="E383" s="14">
        <v>0</v>
      </c>
      <c r="F383" s="15">
        <v>44977</v>
      </c>
      <c r="G383" s="15">
        <v>44995</v>
      </c>
    </row>
    <row r="384" spans="1:7" s="20" customFormat="1" ht="70.05" customHeight="1">
      <c r="A384" s="17">
        <v>15</v>
      </c>
      <c r="B384" s="18" t="s">
        <v>852</v>
      </c>
      <c r="C384" s="19" t="s">
        <v>23</v>
      </c>
      <c r="D384" s="19">
        <v>36</v>
      </c>
      <c r="E384" s="19">
        <v>0</v>
      </c>
      <c r="F384" s="24">
        <v>44986</v>
      </c>
      <c r="G384" s="24">
        <v>45046</v>
      </c>
    </row>
    <row r="385" spans="1:7" s="20" customFormat="1" ht="70.05" customHeight="1">
      <c r="A385" s="12" t="s">
        <v>853</v>
      </c>
      <c r="B385" s="22" t="s">
        <v>854</v>
      </c>
      <c r="C385" s="14" t="s">
        <v>23</v>
      </c>
      <c r="D385" s="14">
        <v>36</v>
      </c>
      <c r="E385" s="14">
        <v>0</v>
      </c>
      <c r="F385" s="15">
        <v>44986</v>
      </c>
      <c r="G385" s="15">
        <v>45046</v>
      </c>
    </row>
    <row r="386" spans="1:7" s="20" customFormat="1" ht="70.05" customHeight="1">
      <c r="A386" s="17">
        <v>16</v>
      </c>
      <c r="B386" s="23" t="s">
        <v>855</v>
      </c>
      <c r="C386" s="19" t="s">
        <v>23</v>
      </c>
      <c r="D386" s="19">
        <f>SUM(D387:D403)</f>
        <v>313</v>
      </c>
      <c r="E386" s="19">
        <f>SUM(E387:E403)</f>
        <v>0</v>
      </c>
      <c r="F386" s="24">
        <v>44967</v>
      </c>
      <c r="G386" s="24">
        <v>44995</v>
      </c>
    </row>
    <row r="387" spans="1:7" s="20" customFormat="1" ht="70.05" customHeight="1">
      <c r="A387" s="12" t="s">
        <v>856</v>
      </c>
      <c r="B387" s="22" t="s">
        <v>857</v>
      </c>
      <c r="C387" s="14" t="s">
        <v>23</v>
      </c>
      <c r="D387" s="14">
        <v>8</v>
      </c>
      <c r="E387" s="14">
        <v>0</v>
      </c>
      <c r="F387" s="15">
        <v>44967</v>
      </c>
      <c r="G387" s="15">
        <v>44985</v>
      </c>
    </row>
    <row r="388" spans="1:7" s="20" customFormat="1" ht="70.05" customHeight="1">
      <c r="A388" s="12" t="s">
        <v>858</v>
      </c>
      <c r="B388" s="22" t="s">
        <v>859</v>
      </c>
      <c r="C388" s="14" t="s">
        <v>23</v>
      </c>
      <c r="D388" s="14">
        <v>1</v>
      </c>
      <c r="E388" s="14">
        <v>0</v>
      </c>
      <c r="F388" s="15">
        <v>44967</v>
      </c>
      <c r="G388" s="15">
        <v>44985</v>
      </c>
    </row>
    <row r="389" spans="1:7" s="20" customFormat="1" ht="70.05" customHeight="1">
      <c r="A389" s="12" t="s">
        <v>860</v>
      </c>
      <c r="B389" s="22" t="s">
        <v>861</v>
      </c>
      <c r="C389" s="14" t="s">
        <v>23</v>
      </c>
      <c r="D389" s="14">
        <v>8</v>
      </c>
      <c r="E389" s="14">
        <v>0</v>
      </c>
      <c r="F389" s="15">
        <v>44967</v>
      </c>
      <c r="G389" s="15">
        <v>44985</v>
      </c>
    </row>
    <row r="390" spans="1:7" s="20" customFormat="1" ht="70.05" customHeight="1">
      <c r="A390" s="12" t="s">
        <v>862</v>
      </c>
      <c r="B390" s="22" t="s">
        <v>863</v>
      </c>
      <c r="C390" s="14" t="s">
        <v>23</v>
      </c>
      <c r="D390" s="14">
        <v>1</v>
      </c>
      <c r="E390" s="14">
        <v>0</v>
      </c>
      <c r="F390" s="15">
        <v>44967</v>
      </c>
      <c r="G390" s="15">
        <v>44985</v>
      </c>
    </row>
    <row r="391" spans="1:7" s="20" customFormat="1" ht="70.05" customHeight="1">
      <c r="A391" s="12" t="s">
        <v>864</v>
      </c>
      <c r="B391" s="22" t="s">
        <v>865</v>
      </c>
      <c r="C391" s="14" t="s">
        <v>23</v>
      </c>
      <c r="D391" s="14">
        <v>11</v>
      </c>
      <c r="E391" s="14">
        <v>0</v>
      </c>
      <c r="F391" s="15">
        <v>44967</v>
      </c>
      <c r="G391" s="15">
        <v>44985</v>
      </c>
    </row>
    <row r="392" spans="1:7" s="20" customFormat="1" ht="70.05" customHeight="1">
      <c r="A392" s="12" t="s">
        <v>866</v>
      </c>
      <c r="B392" s="22" t="s">
        <v>867</v>
      </c>
      <c r="C392" s="14" t="s">
        <v>23</v>
      </c>
      <c r="D392" s="14">
        <v>44</v>
      </c>
      <c r="E392" s="14">
        <v>0</v>
      </c>
      <c r="F392" s="15">
        <v>44967</v>
      </c>
      <c r="G392" s="15">
        <v>44985</v>
      </c>
    </row>
    <row r="393" spans="1:7" s="20" customFormat="1" ht="70.05" customHeight="1">
      <c r="A393" s="12" t="s">
        <v>868</v>
      </c>
      <c r="B393" s="22" t="s">
        <v>869</v>
      </c>
      <c r="C393" s="14" t="s">
        <v>23</v>
      </c>
      <c r="D393" s="14">
        <v>3</v>
      </c>
      <c r="E393" s="14">
        <v>0</v>
      </c>
      <c r="F393" s="15">
        <v>44967</v>
      </c>
      <c r="G393" s="15">
        <v>44985</v>
      </c>
    </row>
    <row r="394" spans="1:7" s="20" customFormat="1" ht="70.05" customHeight="1">
      <c r="A394" s="12" t="s">
        <v>870</v>
      </c>
      <c r="B394" s="22" t="s">
        <v>871</v>
      </c>
      <c r="C394" s="14" t="s">
        <v>23</v>
      </c>
      <c r="D394" s="14">
        <v>15</v>
      </c>
      <c r="E394" s="14">
        <v>0</v>
      </c>
      <c r="F394" s="15">
        <v>44967</v>
      </c>
      <c r="G394" s="15">
        <v>44985</v>
      </c>
    </row>
    <row r="395" spans="1:7" s="20" customFormat="1" ht="70.05" customHeight="1">
      <c r="A395" s="12" t="s">
        <v>872</v>
      </c>
      <c r="B395" s="22" t="s">
        <v>873</v>
      </c>
      <c r="C395" s="26" t="s">
        <v>23</v>
      </c>
      <c r="D395" s="27">
        <v>2</v>
      </c>
      <c r="E395" s="14">
        <v>0</v>
      </c>
      <c r="F395" s="15">
        <v>44967</v>
      </c>
      <c r="G395" s="15">
        <v>44985</v>
      </c>
    </row>
    <row r="396" spans="1:7" s="20" customFormat="1" ht="70.05" customHeight="1">
      <c r="A396" s="12" t="s">
        <v>874</v>
      </c>
      <c r="B396" s="22" t="s">
        <v>875</v>
      </c>
      <c r="C396" s="26" t="s">
        <v>23</v>
      </c>
      <c r="D396" s="27">
        <v>51</v>
      </c>
      <c r="E396" s="14">
        <v>0</v>
      </c>
      <c r="F396" s="15">
        <v>44967</v>
      </c>
      <c r="G396" s="15">
        <v>44985</v>
      </c>
    </row>
    <row r="397" spans="1:7" s="20" customFormat="1" ht="70.05" customHeight="1">
      <c r="A397" s="12" t="s">
        <v>876</v>
      </c>
      <c r="B397" s="22" t="s">
        <v>877</v>
      </c>
      <c r="C397" s="26" t="s">
        <v>23</v>
      </c>
      <c r="D397" s="27">
        <v>2</v>
      </c>
      <c r="E397" s="14">
        <v>0</v>
      </c>
      <c r="F397" s="15">
        <v>44967</v>
      </c>
      <c r="G397" s="15">
        <v>44985</v>
      </c>
    </row>
    <row r="398" spans="1:7" s="20" customFormat="1" ht="70.05" customHeight="1">
      <c r="A398" s="12" t="s">
        <v>878</v>
      </c>
      <c r="B398" s="22" t="s">
        <v>879</v>
      </c>
      <c r="C398" s="26" t="s">
        <v>23</v>
      </c>
      <c r="D398" s="27">
        <v>2</v>
      </c>
      <c r="E398" s="14">
        <v>0</v>
      </c>
      <c r="F398" s="15">
        <v>44967</v>
      </c>
      <c r="G398" s="15">
        <v>44985</v>
      </c>
    </row>
    <row r="399" spans="1:7" s="20" customFormat="1" ht="70.05" customHeight="1">
      <c r="A399" s="12" t="s">
        <v>880</v>
      </c>
      <c r="B399" s="22" t="s">
        <v>881</v>
      </c>
      <c r="C399" s="26" t="s">
        <v>23</v>
      </c>
      <c r="D399" s="27">
        <v>18</v>
      </c>
      <c r="E399" s="14">
        <v>0</v>
      </c>
      <c r="F399" s="15">
        <v>44967</v>
      </c>
      <c r="G399" s="15">
        <v>44985</v>
      </c>
    </row>
    <row r="400" spans="1:7" s="20" customFormat="1" ht="70.05" customHeight="1">
      <c r="A400" s="12" t="s">
        <v>882</v>
      </c>
      <c r="B400" s="22" t="s">
        <v>883</v>
      </c>
      <c r="C400" s="26" t="s">
        <v>23</v>
      </c>
      <c r="D400" s="27">
        <v>112</v>
      </c>
      <c r="E400" s="14">
        <v>0</v>
      </c>
      <c r="F400" s="15">
        <v>44977</v>
      </c>
      <c r="G400" s="15">
        <v>44995</v>
      </c>
    </row>
    <row r="401" spans="1:7" s="20" customFormat="1" ht="70.05" customHeight="1">
      <c r="A401" s="12" t="s">
        <v>884</v>
      </c>
      <c r="B401" s="22" t="s">
        <v>885</v>
      </c>
      <c r="C401" s="26" t="s">
        <v>23</v>
      </c>
      <c r="D401" s="27">
        <v>6</v>
      </c>
      <c r="E401" s="14">
        <v>0</v>
      </c>
      <c r="F401" s="15">
        <v>44977</v>
      </c>
      <c r="G401" s="15">
        <v>44995</v>
      </c>
    </row>
    <row r="402" spans="1:7" s="20" customFormat="1" ht="70.05" customHeight="1">
      <c r="A402" s="12" t="s">
        <v>886</v>
      </c>
      <c r="B402" s="22" t="s">
        <v>887</v>
      </c>
      <c r="C402" s="26" t="s">
        <v>23</v>
      </c>
      <c r="D402" s="27">
        <v>15</v>
      </c>
      <c r="E402" s="14">
        <v>0</v>
      </c>
      <c r="F402" s="15">
        <v>44977</v>
      </c>
      <c r="G402" s="15">
        <v>44995</v>
      </c>
    </row>
    <row r="403" spans="1:7" s="20" customFormat="1" ht="70.05" customHeight="1">
      <c r="A403" s="12" t="s">
        <v>888</v>
      </c>
      <c r="B403" s="22" t="s">
        <v>889</v>
      </c>
      <c r="C403" s="26" t="s">
        <v>23</v>
      </c>
      <c r="D403" s="27">
        <v>14</v>
      </c>
      <c r="E403" s="14">
        <v>0</v>
      </c>
      <c r="F403" s="15">
        <v>44967</v>
      </c>
      <c r="G403" s="15">
        <v>44985</v>
      </c>
    </row>
    <row r="404" spans="1:7" s="30" customFormat="1" ht="70.05" customHeight="1">
      <c r="A404" s="17">
        <v>17</v>
      </c>
      <c r="B404" s="18" t="s">
        <v>890</v>
      </c>
      <c r="C404" s="19" t="s">
        <v>7</v>
      </c>
      <c r="D404" s="19">
        <v>100</v>
      </c>
      <c r="E404" s="19">
        <f>(SUM(E405:E431)*100)/SUM(D405:D431)</f>
        <v>0</v>
      </c>
      <c r="F404" s="24">
        <v>44972</v>
      </c>
      <c r="G404" s="24">
        <v>45005</v>
      </c>
    </row>
    <row r="405" spans="1:7" s="30" customFormat="1" ht="70.05" customHeight="1">
      <c r="A405" s="12" t="s">
        <v>891</v>
      </c>
      <c r="B405" s="22" t="s">
        <v>892</v>
      </c>
      <c r="C405" s="14" t="s">
        <v>23</v>
      </c>
      <c r="D405" s="14">
        <v>2</v>
      </c>
      <c r="E405" s="14">
        <v>0</v>
      </c>
      <c r="F405" s="15">
        <v>44972</v>
      </c>
      <c r="G405" s="15">
        <v>44977</v>
      </c>
    </row>
    <row r="406" spans="1:7" s="30" customFormat="1" ht="70.05" customHeight="1">
      <c r="A406" s="12" t="s">
        <v>893</v>
      </c>
      <c r="B406" s="22" t="s">
        <v>894</v>
      </c>
      <c r="C406" s="14" t="s">
        <v>23</v>
      </c>
      <c r="D406" s="14">
        <v>12</v>
      </c>
      <c r="E406" s="14">
        <v>0</v>
      </c>
      <c r="F406" s="15">
        <v>44972</v>
      </c>
      <c r="G406" s="15">
        <v>44977</v>
      </c>
    </row>
    <row r="407" spans="1:7" s="30" customFormat="1" ht="70.05" customHeight="1">
      <c r="A407" s="12" t="s">
        <v>895</v>
      </c>
      <c r="B407" s="22" t="s">
        <v>896</v>
      </c>
      <c r="C407" s="14" t="s">
        <v>23</v>
      </c>
      <c r="D407" s="14">
        <v>2</v>
      </c>
      <c r="E407" s="14">
        <v>0</v>
      </c>
      <c r="F407" s="15">
        <v>44972</v>
      </c>
      <c r="G407" s="15">
        <v>44977</v>
      </c>
    </row>
    <row r="408" spans="1:7" s="30" customFormat="1" ht="70.05" customHeight="1">
      <c r="A408" s="12" t="s">
        <v>897</v>
      </c>
      <c r="B408" s="22" t="s">
        <v>898</v>
      </c>
      <c r="C408" s="14" t="s">
        <v>899</v>
      </c>
      <c r="D408" s="14">
        <v>4</v>
      </c>
      <c r="E408" s="14">
        <v>0</v>
      </c>
      <c r="F408" s="15">
        <v>44972</v>
      </c>
      <c r="G408" s="15">
        <v>44977</v>
      </c>
    </row>
    <row r="409" spans="1:7" s="30" customFormat="1" ht="70.05" customHeight="1">
      <c r="A409" s="12" t="s">
        <v>900</v>
      </c>
      <c r="B409" s="22" t="s">
        <v>901</v>
      </c>
      <c r="C409" s="14" t="s">
        <v>23</v>
      </c>
      <c r="D409" s="14">
        <v>10</v>
      </c>
      <c r="E409" s="14">
        <v>0</v>
      </c>
      <c r="F409" s="15">
        <v>44972</v>
      </c>
      <c r="G409" s="15">
        <v>44977</v>
      </c>
    </row>
    <row r="410" spans="1:7" s="30" customFormat="1" ht="70.05" customHeight="1">
      <c r="A410" s="12" t="s">
        <v>902</v>
      </c>
      <c r="B410" s="22" t="s">
        <v>901</v>
      </c>
      <c r="C410" s="14" t="s">
        <v>23</v>
      </c>
      <c r="D410" s="14">
        <v>4</v>
      </c>
      <c r="E410" s="14">
        <v>0</v>
      </c>
      <c r="F410" s="15">
        <v>44972</v>
      </c>
      <c r="G410" s="15">
        <v>44977</v>
      </c>
    </row>
    <row r="411" spans="1:7" s="30" customFormat="1" ht="70.05" customHeight="1">
      <c r="A411" s="12" t="s">
        <v>903</v>
      </c>
      <c r="B411" s="22" t="s">
        <v>892</v>
      </c>
      <c r="C411" s="14" t="s">
        <v>23</v>
      </c>
      <c r="D411" s="14">
        <v>2</v>
      </c>
      <c r="E411" s="14">
        <v>0</v>
      </c>
      <c r="F411" s="15">
        <v>44972</v>
      </c>
      <c r="G411" s="15">
        <v>44977</v>
      </c>
    </row>
    <row r="412" spans="1:7" s="30" customFormat="1" ht="70.05" customHeight="1">
      <c r="A412" s="12" t="s">
        <v>904</v>
      </c>
      <c r="B412" s="22" t="s">
        <v>905</v>
      </c>
      <c r="C412" s="14" t="s">
        <v>23</v>
      </c>
      <c r="D412" s="14">
        <v>108</v>
      </c>
      <c r="E412" s="14">
        <v>0</v>
      </c>
      <c r="F412" s="15">
        <v>44972</v>
      </c>
      <c r="G412" s="15">
        <v>44977</v>
      </c>
    </row>
    <row r="413" spans="1:7" s="30" customFormat="1" ht="70.05" customHeight="1">
      <c r="A413" s="12" t="s">
        <v>906</v>
      </c>
      <c r="B413" s="22" t="s">
        <v>907</v>
      </c>
      <c r="C413" s="14" t="s">
        <v>23</v>
      </c>
      <c r="D413" s="14">
        <v>4</v>
      </c>
      <c r="E413" s="14">
        <v>0</v>
      </c>
      <c r="F413" s="15">
        <v>44972</v>
      </c>
      <c r="G413" s="15">
        <v>44977</v>
      </c>
    </row>
    <row r="414" spans="1:7" s="30" customFormat="1" ht="70.05" customHeight="1">
      <c r="A414" s="12" t="s">
        <v>908</v>
      </c>
      <c r="B414" s="22" t="s">
        <v>909</v>
      </c>
      <c r="C414" s="14" t="s">
        <v>23</v>
      </c>
      <c r="D414" s="14">
        <v>2</v>
      </c>
      <c r="E414" s="14">
        <v>0</v>
      </c>
      <c r="F414" s="15">
        <v>44972</v>
      </c>
      <c r="G414" s="15">
        <v>44977</v>
      </c>
    </row>
    <row r="415" spans="1:7" s="30" customFormat="1" ht="70.05" customHeight="1">
      <c r="A415" s="12" t="s">
        <v>910</v>
      </c>
      <c r="B415" s="22" t="s">
        <v>896</v>
      </c>
      <c r="C415" s="14" t="s">
        <v>23</v>
      </c>
      <c r="D415" s="14">
        <v>1</v>
      </c>
      <c r="E415" s="14">
        <v>0</v>
      </c>
      <c r="F415" s="15">
        <v>44972</v>
      </c>
      <c r="G415" s="15">
        <v>44977</v>
      </c>
    </row>
    <row r="416" spans="1:7" s="30" customFormat="1" ht="70.05" customHeight="1">
      <c r="A416" s="12" t="s">
        <v>911</v>
      </c>
      <c r="B416" s="22" t="s">
        <v>898</v>
      </c>
      <c r="C416" s="14" t="s">
        <v>899</v>
      </c>
      <c r="D416" s="14">
        <v>34</v>
      </c>
      <c r="E416" s="14">
        <v>0</v>
      </c>
      <c r="F416" s="15">
        <v>44972</v>
      </c>
      <c r="G416" s="15">
        <v>44977</v>
      </c>
    </row>
    <row r="417" spans="1:7" s="30" customFormat="1" ht="70.05" customHeight="1">
      <c r="A417" s="12" t="s">
        <v>912</v>
      </c>
      <c r="B417" s="22" t="s">
        <v>913</v>
      </c>
      <c r="C417" s="14" t="s">
        <v>899</v>
      </c>
      <c r="D417" s="14">
        <v>1</v>
      </c>
      <c r="E417" s="14">
        <v>0</v>
      </c>
      <c r="F417" s="15">
        <v>44972</v>
      </c>
      <c r="G417" s="15">
        <v>44977</v>
      </c>
    </row>
    <row r="418" spans="1:7" s="30" customFormat="1" ht="70.05" customHeight="1">
      <c r="A418" s="12" t="s">
        <v>914</v>
      </c>
      <c r="B418" s="22" t="s">
        <v>901</v>
      </c>
      <c r="C418" s="14" t="s">
        <v>23</v>
      </c>
      <c r="D418" s="14">
        <v>116</v>
      </c>
      <c r="E418" s="14">
        <v>0</v>
      </c>
      <c r="F418" s="15">
        <v>44972</v>
      </c>
      <c r="G418" s="15">
        <v>44977</v>
      </c>
    </row>
    <row r="419" spans="1:7" s="30" customFormat="1" ht="70.05" customHeight="1">
      <c r="A419" s="12" t="s">
        <v>915</v>
      </c>
      <c r="B419" s="13" t="s">
        <v>916</v>
      </c>
      <c r="C419" s="14" t="s">
        <v>23</v>
      </c>
      <c r="D419" s="14">
        <v>4</v>
      </c>
      <c r="E419" s="14">
        <v>0</v>
      </c>
      <c r="F419" s="15">
        <v>44972</v>
      </c>
      <c r="G419" s="15">
        <v>44977</v>
      </c>
    </row>
    <row r="420" spans="1:7" s="30" customFormat="1" ht="70.05" customHeight="1">
      <c r="A420" s="12" t="s">
        <v>917</v>
      </c>
      <c r="B420" s="13" t="s">
        <v>918</v>
      </c>
      <c r="C420" s="14" t="s">
        <v>23</v>
      </c>
      <c r="D420" s="14">
        <v>13</v>
      </c>
      <c r="E420" s="14">
        <v>0</v>
      </c>
      <c r="F420" s="15">
        <v>44972</v>
      </c>
      <c r="G420" s="15">
        <v>44977</v>
      </c>
    </row>
    <row r="421" spans="1:7" s="30" customFormat="1" ht="70.05" customHeight="1">
      <c r="A421" s="12" t="s">
        <v>919</v>
      </c>
      <c r="B421" s="13" t="s">
        <v>920</v>
      </c>
      <c r="C421" s="14" t="s">
        <v>23</v>
      </c>
      <c r="D421" s="14">
        <v>1</v>
      </c>
      <c r="E421" s="14">
        <v>0</v>
      </c>
      <c r="F421" s="15">
        <v>44972</v>
      </c>
      <c r="G421" s="15">
        <v>44977</v>
      </c>
    </row>
    <row r="422" spans="1:7" s="30" customFormat="1" ht="70.05" customHeight="1">
      <c r="A422" s="12" t="s">
        <v>921</v>
      </c>
      <c r="B422" s="13" t="s">
        <v>922</v>
      </c>
      <c r="C422" s="14" t="s">
        <v>23</v>
      </c>
      <c r="D422" s="14">
        <v>1</v>
      </c>
      <c r="E422" s="14">
        <v>0</v>
      </c>
      <c r="F422" s="15">
        <v>44972</v>
      </c>
      <c r="G422" s="15">
        <v>44977</v>
      </c>
    </row>
    <row r="423" spans="1:7" s="30" customFormat="1" ht="70.05" customHeight="1">
      <c r="A423" s="12" t="s">
        <v>923</v>
      </c>
      <c r="B423" s="13" t="s">
        <v>924</v>
      </c>
      <c r="C423" s="14" t="s">
        <v>23</v>
      </c>
      <c r="D423" s="14">
        <v>1</v>
      </c>
      <c r="E423" s="14">
        <v>0</v>
      </c>
      <c r="F423" s="15">
        <v>44977</v>
      </c>
      <c r="G423" s="15">
        <v>44995</v>
      </c>
    </row>
    <row r="424" spans="1:7" s="30" customFormat="1" ht="70.05" customHeight="1">
      <c r="A424" s="12" t="s">
        <v>925</v>
      </c>
      <c r="B424" s="13" t="s">
        <v>926</v>
      </c>
      <c r="C424" s="14" t="s">
        <v>23</v>
      </c>
      <c r="D424" s="14">
        <v>1</v>
      </c>
      <c r="E424" s="14">
        <v>0</v>
      </c>
      <c r="F424" s="15">
        <v>44977</v>
      </c>
      <c r="G424" s="15">
        <v>44995</v>
      </c>
    </row>
    <row r="425" spans="1:7" s="11" customFormat="1" ht="70.05" customHeight="1">
      <c r="A425" s="12" t="s">
        <v>927</v>
      </c>
      <c r="B425" s="13" t="s">
        <v>928</v>
      </c>
      <c r="C425" s="14" t="s">
        <v>23</v>
      </c>
      <c r="D425" s="14">
        <v>2</v>
      </c>
      <c r="E425" s="14">
        <v>0</v>
      </c>
      <c r="F425" s="15">
        <v>44977</v>
      </c>
      <c r="G425" s="15">
        <v>44995</v>
      </c>
    </row>
    <row r="426" spans="1:7" s="11" customFormat="1" ht="70.05" customHeight="1">
      <c r="A426" s="12" t="s">
        <v>929</v>
      </c>
      <c r="B426" s="13" t="s">
        <v>930</v>
      </c>
      <c r="C426" s="14" t="s">
        <v>23</v>
      </c>
      <c r="D426" s="14">
        <v>1</v>
      </c>
      <c r="E426" s="14">
        <v>0</v>
      </c>
      <c r="F426" s="15">
        <v>44977</v>
      </c>
      <c r="G426" s="15">
        <v>44995</v>
      </c>
    </row>
    <row r="427" spans="1:7" s="11" customFormat="1" ht="70.05" customHeight="1">
      <c r="A427" s="12" t="s">
        <v>931</v>
      </c>
      <c r="B427" s="13" t="s">
        <v>932</v>
      </c>
      <c r="C427" s="14" t="s">
        <v>23</v>
      </c>
      <c r="D427" s="14">
        <v>1</v>
      </c>
      <c r="E427" s="14">
        <v>0</v>
      </c>
      <c r="F427" s="15">
        <v>45005</v>
      </c>
      <c r="G427" s="15">
        <v>45015</v>
      </c>
    </row>
    <row r="428" spans="1:7" s="11" customFormat="1" ht="70.05" customHeight="1">
      <c r="A428" s="12" t="s">
        <v>933</v>
      </c>
      <c r="B428" s="13" t="s">
        <v>934</v>
      </c>
      <c r="C428" s="14" t="s">
        <v>15</v>
      </c>
      <c r="D428" s="14">
        <v>2</v>
      </c>
      <c r="E428" s="14">
        <v>0</v>
      </c>
      <c r="F428" s="15">
        <v>44986</v>
      </c>
      <c r="G428" s="15">
        <v>45005</v>
      </c>
    </row>
    <row r="429" spans="1:7" s="11" customFormat="1" ht="70.05" customHeight="1">
      <c r="A429" s="12" t="s">
        <v>935</v>
      </c>
      <c r="B429" s="13" t="s">
        <v>936</v>
      </c>
      <c r="C429" s="14" t="s">
        <v>15</v>
      </c>
      <c r="D429" s="14">
        <v>8</v>
      </c>
      <c r="E429" s="14">
        <v>0</v>
      </c>
      <c r="F429" s="15">
        <v>44986</v>
      </c>
      <c r="G429" s="15">
        <v>45005</v>
      </c>
    </row>
    <row r="430" spans="1:7" s="11" customFormat="1" ht="70.05" customHeight="1">
      <c r="A430" s="12" t="s">
        <v>937</v>
      </c>
      <c r="B430" s="13" t="s">
        <v>938</v>
      </c>
      <c r="C430" s="14" t="s">
        <v>15</v>
      </c>
      <c r="D430" s="14">
        <v>1</v>
      </c>
      <c r="E430" s="14">
        <v>0</v>
      </c>
      <c r="F430" s="15">
        <v>44986</v>
      </c>
      <c r="G430" s="15">
        <v>45005</v>
      </c>
    </row>
    <row r="431" spans="1:7" s="11" customFormat="1" ht="70.05" customHeight="1">
      <c r="A431" s="12" t="s">
        <v>939</v>
      </c>
      <c r="B431" s="13" t="s">
        <v>940</v>
      </c>
      <c r="C431" s="14" t="s">
        <v>15</v>
      </c>
      <c r="D431" s="14">
        <v>1</v>
      </c>
      <c r="E431" s="14">
        <v>0</v>
      </c>
      <c r="F431" s="15">
        <v>44986</v>
      </c>
      <c r="G431" s="15">
        <v>45005</v>
      </c>
    </row>
    <row r="432" spans="1:7" s="30" customFormat="1" ht="70.05" customHeight="1">
      <c r="A432" s="17">
        <v>18</v>
      </c>
      <c r="B432" s="18" t="s">
        <v>941</v>
      </c>
      <c r="C432" s="19" t="s">
        <v>7</v>
      </c>
      <c r="D432" s="19">
        <v>100</v>
      </c>
      <c r="E432" s="19">
        <f>(SUM(E433:E464)*100)/SUM(D433:D464)</f>
        <v>0</v>
      </c>
      <c r="F432" s="24">
        <v>44951</v>
      </c>
      <c r="G432" s="24">
        <v>45005</v>
      </c>
    </row>
    <row r="433" spans="1:7" s="30" customFormat="1" ht="70.05" customHeight="1">
      <c r="A433" s="12" t="s">
        <v>942</v>
      </c>
      <c r="B433" s="22" t="s">
        <v>943</v>
      </c>
      <c r="C433" s="14" t="s">
        <v>23</v>
      </c>
      <c r="D433" s="14">
        <v>27</v>
      </c>
      <c r="E433" s="14">
        <v>0</v>
      </c>
      <c r="F433" s="15">
        <v>44951</v>
      </c>
      <c r="G433" s="15">
        <v>44967</v>
      </c>
    </row>
    <row r="434" spans="1:7" s="30" customFormat="1" ht="70.05" customHeight="1">
      <c r="A434" s="12" t="s">
        <v>944</v>
      </c>
      <c r="B434" s="22" t="s">
        <v>945</v>
      </c>
      <c r="C434" s="14" t="s">
        <v>23</v>
      </c>
      <c r="D434" s="14">
        <v>49</v>
      </c>
      <c r="E434" s="14">
        <v>0</v>
      </c>
      <c r="F434" s="15">
        <v>44951</v>
      </c>
      <c r="G434" s="15">
        <v>44967</v>
      </c>
    </row>
    <row r="435" spans="1:7" s="30" customFormat="1" ht="70.05" customHeight="1">
      <c r="A435" s="12" t="s">
        <v>946</v>
      </c>
      <c r="B435" s="22" t="s">
        <v>947</v>
      </c>
      <c r="C435" s="14" t="s">
        <v>221</v>
      </c>
      <c r="D435" s="14">
        <v>25</v>
      </c>
      <c r="E435" s="14">
        <v>0</v>
      </c>
      <c r="F435" s="15">
        <v>44951</v>
      </c>
      <c r="G435" s="15">
        <v>44967</v>
      </c>
    </row>
    <row r="436" spans="1:7" s="30" customFormat="1" ht="70.05" customHeight="1">
      <c r="A436" s="12" t="s">
        <v>948</v>
      </c>
      <c r="B436" s="22" t="s">
        <v>949</v>
      </c>
      <c r="C436" s="14" t="s">
        <v>221</v>
      </c>
      <c r="D436" s="14">
        <v>50</v>
      </c>
      <c r="E436" s="14">
        <v>0</v>
      </c>
      <c r="F436" s="15">
        <v>44951</v>
      </c>
      <c r="G436" s="15">
        <v>44967</v>
      </c>
    </row>
    <row r="437" spans="1:7" s="30" customFormat="1" ht="70.05" customHeight="1">
      <c r="A437" s="12" t="s">
        <v>950</v>
      </c>
      <c r="B437" s="22" t="s">
        <v>943</v>
      </c>
      <c r="C437" s="14" t="s">
        <v>23</v>
      </c>
      <c r="D437" s="14">
        <v>20</v>
      </c>
      <c r="E437" s="14">
        <v>0</v>
      </c>
      <c r="F437" s="15">
        <v>44951</v>
      </c>
      <c r="G437" s="15">
        <v>44967</v>
      </c>
    </row>
    <row r="438" spans="1:7" s="30" customFormat="1" ht="70.05" customHeight="1">
      <c r="A438" s="12" t="s">
        <v>951</v>
      </c>
      <c r="B438" s="22" t="s">
        <v>945</v>
      </c>
      <c r="C438" s="14" t="s">
        <v>23</v>
      </c>
      <c r="D438" s="14">
        <v>6</v>
      </c>
      <c r="E438" s="14">
        <v>0</v>
      </c>
      <c r="F438" s="15">
        <v>44951</v>
      </c>
      <c r="G438" s="15">
        <v>44967</v>
      </c>
    </row>
    <row r="439" spans="1:7" s="30" customFormat="1" ht="70.05" customHeight="1">
      <c r="A439" s="12" t="s">
        <v>952</v>
      </c>
      <c r="B439" s="22" t="s">
        <v>953</v>
      </c>
      <c r="C439" s="14" t="s">
        <v>632</v>
      </c>
      <c r="D439" s="14">
        <v>820</v>
      </c>
      <c r="E439" s="14">
        <v>0</v>
      </c>
      <c r="F439" s="15">
        <v>44977</v>
      </c>
      <c r="G439" s="15">
        <v>44995</v>
      </c>
    </row>
    <row r="440" spans="1:7" s="30" customFormat="1" ht="70.05" customHeight="1">
      <c r="A440" s="12" t="s">
        <v>954</v>
      </c>
      <c r="B440" s="22" t="s">
        <v>955</v>
      </c>
      <c r="C440" s="14" t="s">
        <v>20</v>
      </c>
      <c r="D440" s="14">
        <v>350</v>
      </c>
      <c r="E440" s="14">
        <v>0</v>
      </c>
      <c r="F440" s="15">
        <v>44977</v>
      </c>
      <c r="G440" s="15">
        <v>44995</v>
      </c>
    </row>
    <row r="441" spans="1:7" s="30" customFormat="1" ht="70.05" customHeight="1">
      <c r="A441" s="12" t="s">
        <v>956</v>
      </c>
      <c r="B441" s="22" t="s">
        <v>957</v>
      </c>
      <c r="C441" s="14" t="s">
        <v>17</v>
      </c>
      <c r="D441" s="14">
        <v>1250</v>
      </c>
      <c r="E441" s="14">
        <v>0</v>
      </c>
      <c r="F441" s="15">
        <v>44977</v>
      </c>
      <c r="G441" s="15">
        <v>44995</v>
      </c>
    </row>
    <row r="442" spans="1:7" s="30" customFormat="1" ht="70.05" customHeight="1">
      <c r="A442" s="12" t="s">
        <v>958</v>
      </c>
      <c r="B442" s="22" t="s">
        <v>947</v>
      </c>
      <c r="C442" s="14" t="s">
        <v>221</v>
      </c>
      <c r="D442" s="14">
        <v>25</v>
      </c>
      <c r="E442" s="14">
        <v>0</v>
      </c>
      <c r="F442" s="15">
        <v>44951</v>
      </c>
      <c r="G442" s="15">
        <v>44967</v>
      </c>
    </row>
    <row r="443" spans="1:7" s="30" customFormat="1" ht="70.05" customHeight="1">
      <c r="A443" s="12" t="s">
        <v>959</v>
      </c>
      <c r="B443" s="22" t="s">
        <v>949</v>
      </c>
      <c r="C443" s="14" t="s">
        <v>221</v>
      </c>
      <c r="D443" s="14">
        <v>50</v>
      </c>
      <c r="E443" s="14">
        <v>0</v>
      </c>
      <c r="F443" s="15">
        <v>44951</v>
      </c>
      <c r="G443" s="15">
        <v>44967</v>
      </c>
    </row>
    <row r="444" spans="1:7" s="30" customFormat="1" ht="70.05" customHeight="1">
      <c r="A444" s="12" t="s">
        <v>960</v>
      </c>
      <c r="B444" s="22" t="s">
        <v>961</v>
      </c>
      <c r="C444" s="26" t="s">
        <v>23</v>
      </c>
      <c r="D444" s="27">
        <v>12</v>
      </c>
      <c r="E444" s="14">
        <v>0</v>
      </c>
      <c r="F444" s="15">
        <v>44977</v>
      </c>
      <c r="G444" s="15">
        <v>44995</v>
      </c>
    </row>
    <row r="445" spans="1:7" s="30" customFormat="1" ht="70.05" customHeight="1">
      <c r="A445" s="12" t="s">
        <v>962</v>
      </c>
      <c r="B445" s="22" t="s">
        <v>963</v>
      </c>
      <c r="C445" s="26" t="s">
        <v>23</v>
      </c>
      <c r="D445" s="27">
        <v>2</v>
      </c>
      <c r="E445" s="14">
        <v>0</v>
      </c>
      <c r="F445" s="15">
        <v>44977</v>
      </c>
      <c r="G445" s="15">
        <v>44995</v>
      </c>
    </row>
    <row r="446" spans="1:7" s="30" customFormat="1" ht="70.05" customHeight="1">
      <c r="A446" s="12" t="s">
        <v>964</v>
      </c>
      <c r="B446" s="22" t="s">
        <v>965</v>
      </c>
      <c r="C446" s="26" t="s">
        <v>23</v>
      </c>
      <c r="D446" s="27">
        <v>2</v>
      </c>
      <c r="E446" s="14">
        <v>0</v>
      </c>
      <c r="F446" s="15">
        <v>44977</v>
      </c>
      <c r="G446" s="15">
        <v>44995</v>
      </c>
    </row>
    <row r="447" spans="1:7" s="30" customFormat="1" ht="70.05" customHeight="1">
      <c r="A447" s="12" t="s">
        <v>966</v>
      </c>
      <c r="B447" s="22" t="s">
        <v>967</v>
      </c>
      <c r="C447" s="26" t="s">
        <v>23</v>
      </c>
      <c r="D447" s="27">
        <v>220</v>
      </c>
      <c r="E447" s="14">
        <v>0</v>
      </c>
      <c r="F447" s="15">
        <v>44977</v>
      </c>
      <c r="G447" s="15">
        <v>44995</v>
      </c>
    </row>
    <row r="448" spans="1:7" s="30" customFormat="1" ht="70.05" customHeight="1">
      <c r="A448" s="12" t="s">
        <v>968</v>
      </c>
      <c r="B448" s="22" t="s">
        <v>969</v>
      </c>
      <c r="C448" s="26" t="s">
        <v>23</v>
      </c>
      <c r="D448" s="27">
        <v>26</v>
      </c>
      <c r="E448" s="14">
        <v>0</v>
      </c>
      <c r="F448" s="15">
        <v>44977</v>
      </c>
      <c r="G448" s="15">
        <v>44995</v>
      </c>
    </row>
    <row r="449" spans="1:7" s="30" customFormat="1" ht="70.05" customHeight="1">
      <c r="A449" s="12" t="s">
        <v>970</v>
      </c>
      <c r="B449" s="22" t="s">
        <v>971</v>
      </c>
      <c r="C449" s="26" t="s">
        <v>23</v>
      </c>
      <c r="D449" s="27">
        <v>22</v>
      </c>
      <c r="E449" s="14">
        <v>0</v>
      </c>
      <c r="F449" s="15">
        <v>44977</v>
      </c>
      <c r="G449" s="15">
        <v>44995</v>
      </c>
    </row>
    <row r="450" spans="1:7" s="30" customFormat="1" ht="70.05" customHeight="1">
      <c r="A450" s="12" t="s">
        <v>972</v>
      </c>
      <c r="B450" s="22" t="s">
        <v>973</v>
      </c>
      <c r="C450" s="26" t="s">
        <v>632</v>
      </c>
      <c r="D450" s="31">
        <v>446.03</v>
      </c>
      <c r="E450" s="14">
        <v>0</v>
      </c>
      <c r="F450" s="15">
        <v>44986</v>
      </c>
      <c r="G450" s="15">
        <v>45005</v>
      </c>
    </row>
    <row r="451" spans="1:7" s="30" customFormat="1" ht="70.05" customHeight="1">
      <c r="A451" s="12" t="s">
        <v>974</v>
      </c>
      <c r="B451" s="22" t="s">
        <v>975</v>
      </c>
      <c r="C451" s="26" t="s">
        <v>632</v>
      </c>
      <c r="D451" s="31">
        <v>446.03</v>
      </c>
      <c r="E451" s="14">
        <v>0</v>
      </c>
      <c r="F451" s="15">
        <v>44986</v>
      </c>
      <c r="G451" s="15">
        <v>45005</v>
      </c>
    </row>
    <row r="452" spans="1:7" s="30" customFormat="1" ht="70.05" customHeight="1">
      <c r="A452" s="12" t="s">
        <v>976</v>
      </c>
      <c r="B452" s="22" t="s">
        <v>977</v>
      </c>
      <c r="C452" s="26" t="s">
        <v>23</v>
      </c>
      <c r="D452" s="27">
        <v>6</v>
      </c>
      <c r="E452" s="14">
        <v>0</v>
      </c>
      <c r="F452" s="15">
        <v>44977</v>
      </c>
      <c r="G452" s="15">
        <v>44995</v>
      </c>
    </row>
    <row r="453" spans="1:7" s="30" customFormat="1" ht="70.05" customHeight="1">
      <c r="A453" s="12" t="s">
        <v>978</v>
      </c>
      <c r="B453" s="22" t="s">
        <v>979</v>
      </c>
      <c r="C453" s="26" t="s">
        <v>23</v>
      </c>
      <c r="D453" s="27">
        <v>8</v>
      </c>
      <c r="E453" s="14">
        <v>0</v>
      </c>
      <c r="F453" s="15">
        <v>44977</v>
      </c>
      <c r="G453" s="15">
        <v>44995</v>
      </c>
    </row>
    <row r="454" spans="1:7" s="30" customFormat="1" ht="70.05" customHeight="1">
      <c r="A454" s="12" t="s">
        <v>980</v>
      </c>
      <c r="B454" s="22" t="s">
        <v>981</v>
      </c>
      <c r="C454" s="26" t="s">
        <v>23</v>
      </c>
      <c r="D454" s="27">
        <v>94</v>
      </c>
      <c r="E454" s="14">
        <v>0</v>
      </c>
      <c r="F454" s="15">
        <v>44977</v>
      </c>
      <c r="G454" s="15">
        <v>44995</v>
      </c>
    </row>
    <row r="455" spans="1:7" s="30" customFormat="1" ht="70.05" customHeight="1">
      <c r="A455" s="12" t="s">
        <v>982</v>
      </c>
      <c r="B455" s="22" t="s">
        <v>983</v>
      </c>
      <c r="C455" s="26" t="s">
        <v>23</v>
      </c>
      <c r="D455" s="27">
        <v>704</v>
      </c>
      <c r="E455" s="14">
        <v>0</v>
      </c>
      <c r="F455" s="15">
        <v>44977</v>
      </c>
      <c r="G455" s="15">
        <v>44995</v>
      </c>
    </row>
    <row r="456" spans="1:7" s="30" customFormat="1" ht="70.05" customHeight="1">
      <c r="A456" s="12" t="s">
        <v>984</v>
      </c>
      <c r="B456" s="22" t="s">
        <v>985</v>
      </c>
      <c r="C456" s="26" t="s">
        <v>23</v>
      </c>
      <c r="D456" s="27">
        <v>34</v>
      </c>
      <c r="E456" s="14">
        <v>0</v>
      </c>
      <c r="F456" s="15">
        <v>44977</v>
      </c>
      <c r="G456" s="15">
        <v>44995</v>
      </c>
    </row>
    <row r="457" spans="1:7" s="30" customFormat="1" ht="70.05" customHeight="1">
      <c r="A457" s="12" t="s">
        <v>986</v>
      </c>
      <c r="B457" s="22" t="s">
        <v>987</v>
      </c>
      <c r="C457" s="26" t="s">
        <v>23</v>
      </c>
      <c r="D457" s="27">
        <v>6</v>
      </c>
      <c r="E457" s="14">
        <v>0</v>
      </c>
      <c r="F457" s="15">
        <v>44977</v>
      </c>
      <c r="G457" s="15">
        <v>44995</v>
      </c>
    </row>
    <row r="458" spans="1:7" s="30" customFormat="1" ht="70.05" customHeight="1">
      <c r="A458" s="12" t="s">
        <v>988</v>
      </c>
      <c r="B458" s="22" t="s">
        <v>989</v>
      </c>
      <c r="C458" s="26" t="s">
        <v>23</v>
      </c>
      <c r="D458" s="27">
        <v>12</v>
      </c>
      <c r="E458" s="14">
        <v>0</v>
      </c>
      <c r="F458" s="15">
        <v>44977</v>
      </c>
      <c r="G458" s="15">
        <v>44995</v>
      </c>
    </row>
    <row r="459" spans="1:7" s="30" customFormat="1" ht="70.05" customHeight="1">
      <c r="A459" s="12" t="s">
        <v>990</v>
      </c>
      <c r="B459" s="22" t="s">
        <v>991</v>
      </c>
      <c r="C459" s="26" t="s">
        <v>23</v>
      </c>
      <c r="D459" s="27">
        <v>42</v>
      </c>
      <c r="E459" s="14">
        <v>0</v>
      </c>
      <c r="F459" s="15">
        <v>44977</v>
      </c>
      <c r="G459" s="15">
        <v>44995</v>
      </c>
    </row>
    <row r="460" spans="1:7" s="30" customFormat="1" ht="70.05" customHeight="1">
      <c r="A460" s="12" t="s">
        <v>992</v>
      </c>
      <c r="B460" s="22" t="s">
        <v>993</v>
      </c>
      <c r="C460" s="26" t="s">
        <v>23</v>
      </c>
      <c r="D460" s="27">
        <v>24</v>
      </c>
      <c r="E460" s="14">
        <v>0</v>
      </c>
      <c r="F460" s="15">
        <v>44977</v>
      </c>
      <c r="G460" s="15">
        <v>44995</v>
      </c>
    </row>
    <row r="461" spans="1:7" s="30" customFormat="1" ht="70.05" customHeight="1">
      <c r="A461" s="12" t="s">
        <v>994</v>
      </c>
      <c r="B461" s="22" t="s">
        <v>995</v>
      </c>
      <c r="C461" s="26" t="s">
        <v>23</v>
      </c>
      <c r="D461" s="27">
        <v>48</v>
      </c>
      <c r="E461" s="14">
        <v>0</v>
      </c>
      <c r="F461" s="15">
        <v>44977</v>
      </c>
      <c r="G461" s="15">
        <v>44995</v>
      </c>
    </row>
    <row r="462" spans="1:7" s="30" customFormat="1" ht="70.05" customHeight="1">
      <c r="A462" s="12" t="s">
        <v>996</v>
      </c>
      <c r="B462" s="22" t="s">
        <v>997</v>
      </c>
      <c r="C462" s="26" t="s">
        <v>23</v>
      </c>
      <c r="D462" s="27">
        <v>38</v>
      </c>
      <c r="E462" s="14">
        <v>0</v>
      </c>
      <c r="F462" s="15">
        <v>44977</v>
      </c>
      <c r="G462" s="15">
        <v>44995</v>
      </c>
    </row>
    <row r="463" spans="1:7" s="30" customFormat="1" ht="70.05" customHeight="1">
      <c r="A463" s="12" t="s">
        <v>998</v>
      </c>
      <c r="B463" s="22" t="s">
        <v>999</v>
      </c>
      <c r="C463" s="26" t="s">
        <v>23</v>
      </c>
      <c r="D463" s="27">
        <v>4</v>
      </c>
      <c r="E463" s="14">
        <v>0</v>
      </c>
      <c r="F463" s="15">
        <v>44977</v>
      </c>
      <c r="G463" s="15">
        <v>44995</v>
      </c>
    </row>
    <row r="464" spans="1:7" s="30" customFormat="1" ht="70.05" customHeight="1">
      <c r="A464" s="12" t="s">
        <v>1000</v>
      </c>
      <c r="B464" s="22" t="s">
        <v>1001</v>
      </c>
      <c r="C464" s="26" t="s">
        <v>23</v>
      </c>
      <c r="D464" s="27">
        <v>8</v>
      </c>
      <c r="E464" s="14">
        <v>0</v>
      </c>
      <c r="F464" s="15">
        <v>44977</v>
      </c>
      <c r="G464" s="15">
        <v>44995</v>
      </c>
    </row>
    <row r="465" spans="1:7" s="30" customFormat="1" ht="70.05" customHeight="1">
      <c r="A465" s="17">
        <v>19</v>
      </c>
      <c r="B465" s="18" t="s">
        <v>1002</v>
      </c>
      <c r="C465" s="19" t="s">
        <v>23</v>
      </c>
      <c r="D465" s="19">
        <f>SUM(D466:D467)</f>
        <v>72</v>
      </c>
      <c r="E465" s="19">
        <f>SUM(E466:E467)</f>
        <v>0</v>
      </c>
      <c r="F465" s="24">
        <v>44951</v>
      </c>
      <c r="G465" s="24">
        <v>44967</v>
      </c>
    </row>
    <row r="466" spans="1:7" s="11" customFormat="1" ht="70.05" customHeight="1">
      <c r="A466" s="12" t="s">
        <v>1003</v>
      </c>
      <c r="B466" s="22" t="s">
        <v>1004</v>
      </c>
      <c r="C466" s="14" t="s">
        <v>23</v>
      </c>
      <c r="D466" s="14">
        <v>68</v>
      </c>
      <c r="E466" s="14">
        <v>0</v>
      </c>
      <c r="F466" s="15">
        <v>44951</v>
      </c>
      <c r="G466" s="15">
        <v>44967</v>
      </c>
    </row>
    <row r="467" spans="1:7" s="21" customFormat="1" ht="70.05" customHeight="1">
      <c r="A467" s="12" t="s">
        <v>1005</v>
      </c>
      <c r="B467" s="22" t="s">
        <v>1006</v>
      </c>
      <c r="C467" s="14" t="s">
        <v>23</v>
      </c>
      <c r="D467" s="14">
        <v>4</v>
      </c>
      <c r="E467" s="14">
        <v>0</v>
      </c>
      <c r="F467" s="15">
        <v>44951</v>
      </c>
      <c r="G467" s="15">
        <v>44967</v>
      </c>
    </row>
    <row r="468" spans="1:7" s="30" customFormat="1" ht="70.05" customHeight="1">
      <c r="A468" s="17">
        <v>20</v>
      </c>
      <c r="B468" s="18" t="s">
        <v>1007</v>
      </c>
      <c r="C468" s="19" t="s">
        <v>23</v>
      </c>
      <c r="D468" s="19">
        <f>SUM(D469:D473)</f>
        <v>6</v>
      </c>
      <c r="E468" s="19">
        <f>SUM(E469:E473)</f>
        <v>0</v>
      </c>
      <c r="F468" s="24">
        <v>44972</v>
      </c>
      <c r="G468" s="24">
        <v>45046</v>
      </c>
    </row>
    <row r="469" spans="1:7" s="30" customFormat="1" ht="70.05" customHeight="1">
      <c r="A469" s="12" t="s">
        <v>1008</v>
      </c>
      <c r="B469" s="22" t="s">
        <v>1009</v>
      </c>
      <c r="C469" s="14" t="s">
        <v>23</v>
      </c>
      <c r="D469" s="14">
        <v>1</v>
      </c>
      <c r="E469" s="14">
        <v>0</v>
      </c>
      <c r="F469" s="15">
        <v>45017</v>
      </c>
      <c r="G469" s="15">
        <v>45046</v>
      </c>
    </row>
    <row r="470" spans="1:7" s="30" customFormat="1" ht="70.05" customHeight="1">
      <c r="A470" s="12" t="s">
        <v>1010</v>
      </c>
      <c r="B470" s="22" t="s">
        <v>1011</v>
      </c>
      <c r="C470" s="14" t="s">
        <v>23</v>
      </c>
      <c r="D470" s="14">
        <v>1</v>
      </c>
      <c r="E470" s="14">
        <v>0</v>
      </c>
      <c r="F470" s="15">
        <v>44972</v>
      </c>
      <c r="G470" s="15">
        <v>44977</v>
      </c>
    </row>
    <row r="471" spans="1:7" s="30" customFormat="1" ht="70.05" customHeight="1">
      <c r="A471" s="12" t="s">
        <v>1012</v>
      </c>
      <c r="B471" s="22" t="s">
        <v>1013</v>
      </c>
      <c r="C471" s="14" t="s">
        <v>23</v>
      </c>
      <c r="D471" s="14">
        <v>1</v>
      </c>
      <c r="E471" s="14">
        <v>0</v>
      </c>
      <c r="F471" s="15">
        <v>44972</v>
      </c>
      <c r="G471" s="15">
        <v>44977</v>
      </c>
    </row>
    <row r="472" spans="1:7" s="30" customFormat="1" ht="70.05" customHeight="1">
      <c r="A472" s="12" t="s">
        <v>1014</v>
      </c>
      <c r="B472" s="22" t="s">
        <v>1015</v>
      </c>
      <c r="C472" s="14" t="s">
        <v>23</v>
      </c>
      <c r="D472" s="14">
        <v>1</v>
      </c>
      <c r="E472" s="14">
        <v>0</v>
      </c>
      <c r="F472" s="15">
        <v>44977</v>
      </c>
      <c r="G472" s="15">
        <v>44995</v>
      </c>
    </row>
    <row r="473" spans="1:7" s="30" customFormat="1" ht="70.05" customHeight="1">
      <c r="A473" s="12" t="s">
        <v>1016</v>
      </c>
      <c r="B473" s="22" t="s">
        <v>1017</v>
      </c>
      <c r="C473" s="14" t="s">
        <v>23</v>
      </c>
      <c r="D473" s="14">
        <v>2</v>
      </c>
      <c r="E473" s="14">
        <v>0</v>
      </c>
      <c r="F473" s="15">
        <v>44986</v>
      </c>
      <c r="G473" s="15">
        <v>45046</v>
      </c>
    </row>
    <row r="474" spans="1:7" s="20" customFormat="1" ht="70.05" customHeight="1">
      <c r="A474" s="17">
        <v>21</v>
      </c>
      <c r="B474" s="23" t="s">
        <v>1018</v>
      </c>
      <c r="C474" s="32"/>
      <c r="D474" s="32"/>
      <c r="E474" s="33"/>
      <c r="F474" s="24">
        <v>44977</v>
      </c>
      <c r="G474" s="24">
        <v>45046</v>
      </c>
    </row>
    <row r="475" spans="1:7" s="20" customFormat="1" ht="70.05" customHeight="1">
      <c r="A475" s="12" t="s">
        <v>1019</v>
      </c>
      <c r="B475" s="22" t="s">
        <v>1020</v>
      </c>
      <c r="C475" s="14" t="s">
        <v>221</v>
      </c>
      <c r="D475" s="14">
        <v>5</v>
      </c>
      <c r="E475" s="14">
        <v>0</v>
      </c>
      <c r="F475" s="15">
        <v>44986</v>
      </c>
      <c r="G475" s="15">
        <v>45005</v>
      </c>
    </row>
    <row r="476" spans="1:7" s="20" customFormat="1" ht="70.05" customHeight="1">
      <c r="A476" s="12" t="s">
        <v>1021</v>
      </c>
      <c r="B476" s="22" t="s">
        <v>1022</v>
      </c>
      <c r="C476" s="14" t="s">
        <v>17</v>
      </c>
      <c r="D476" s="14">
        <v>720</v>
      </c>
      <c r="E476" s="14">
        <v>0</v>
      </c>
      <c r="F476" s="15">
        <v>44986</v>
      </c>
      <c r="G476" s="15">
        <v>45005</v>
      </c>
    </row>
    <row r="477" spans="1:7" s="20" customFormat="1" ht="70.05" customHeight="1">
      <c r="A477" s="12" t="s">
        <v>1023</v>
      </c>
      <c r="B477" s="22" t="s">
        <v>1024</v>
      </c>
      <c r="C477" s="14" t="s">
        <v>17</v>
      </c>
      <c r="D477" s="14">
        <v>108</v>
      </c>
      <c r="E477" s="14">
        <v>0</v>
      </c>
      <c r="F477" s="15">
        <v>44977</v>
      </c>
      <c r="G477" s="15">
        <v>44995</v>
      </c>
    </row>
    <row r="478" spans="1:7" s="20" customFormat="1" ht="70.05" customHeight="1">
      <c r="A478" s="12" t="s">
        <v>1025</v>
      </c>
      <c r="B478" s="22" t="s">
        <v>1026</v>
      </c>
      <c r="C478" s="14" t="s">
        <v>17</v>
      </c>
      <c r="D478" s="14">
        <v>197</v>
      </c>
      <c r="E478" s="14">
        <v>0</v>
      </c>
      <c r="F478" s="15">
        <v>44986</v>
      </c>
      <c r="G478" s="15">
        <v>45005</v>
      </c>
    </row>
    <row r="479" spans="1:7" s="20" customFormat="1" ht="70.05" customHeight="1">
      <c r="A479" s="12" t="s">
        <v>1027</v>
      </c>
      <c r="B479" s="22" t="s">
        <v>1028</v>
      </c>
      <c r="C479" s="14" t="s">
        <v>17</v>
      </c>
      <c r="D479" s="14">
        <v>20</v>
      </c>
      <c r="E479" s="14">
        <v>0</v>
      </c>
      <c r="F479" s="15">
        <v>44986</v>
      </c>
      <c r="G479" s="15">
        <v>45005</v>
      </c>
    </row>
    <row r="480" spans="1:7" s="20" customFormat="1" ht="70.05" customHeight="1">
      <c r="A480" s="12" t="s">
        <v>1029</v>
      </c>
      <c r="B480" s="22" t="s">
        <v>1030</v>
      </c>
      <c r="C480" s="14" t="s">
        <v>17</v>
      </c>
      <c r="D480" s="14">
        <v>220</v>
      </c>
      <c r="E480" s="14">
        <v>0</v>
      </c>
      <c r="F480" s="15">
        <v>44986</v>
      </c>
      <c r="G480" s="15">
        <v>45005</v>
      </c>
    </row>
    <row r="481" spans="1:7" s="20" customFormat="1" ht="70.05" customHeight="1">
      <c r="A481" s="12" t="s">
        <v>1031</v>
      </c>
      <c r="B481" s="22" t="s">
        <v>1032</v>
      </c>
      <c r="C481" s="14" t="s">
        <v>17</v>
      </c>
      <c r="D481" s="14">
        <v>26</v>
      </c>
      <c r="E481" s="14">
        <v>0</v>
      </c>
      <c r="F481" s="15">
        <v>44977</v>
      </c>
      <c r="G481" s="15">
        <v>44995</v>
      </c>
    </row>
    <row r="482" spans="1:7" s="20" customFormat="1" ht="70.05" customHeight="1">
      <c r="A482" s="12" t="s">
        <v>1033</v>
      </c>
      <c r="B482" s="22" t="s">
        <v>1034</v>
      </c>
      <c r="C482" s="14" t="s">
        <v>17</v>
      </c>
      <c r="D482" s="14">
        <v>2</v>
      </c>
      <c r="E482" s="14">
        <v>0</v>
      </c>
      <c r="F482" s="15">
        <v>44977</v>
      </c>
      <c r="G482" s="15">
        <v>44995</v>
      </c>
    </row>
    <row r="483" spans="1:7" s="20" customFormat="1" ht="70.05" customHeight="1">
      <c r="A483" s="12" t="s">
        <v>1035</v>
      </c>
      <c r="B483" s="22" t="s">
        <v>1036</v>
      </c>
      <c r="C483" s="14" t="s">
        <v>17</v>
      </c>
      <c r="D483" s="14">
        <v>7</v>
      </c>
      <c r="E483" s="14">
        <v>0</v>
      </c>
      <c r="F483" s="15">
        <v>44977</v>
      </c>
      <c r="G483" s="15">
        <v>44995</v>
      </c>
    </row>
    <row r="484" spans="1:7" s="20" customFormat="1" ht="70.05" customHeight="1">
      <c r="A484" s="12" t="s">
        <v>1037</v>
      </c>
      <c r="B484" s="22" t="s">
        <v>1038</v>
      </c>
      <c r="C484" s="14" t="s">
        <v>17</v>
      </c>
      <c r="D484" s="14">
        <v>358</v>
      </c>
      <c r="E484" s="14">
        <v>0</v>
      </c>
      <c r="F484" s="15">
        <v>44977</v>
      </c>
      <c r="G484" s="15">
        <v>44995</v>
      </c>
    </row>
    <row r="485" spans="1:7" s="20" customFormat="1" ht="70.05" customHeight="1">
      <c r="A485" s="12" t="s">
        <v>1039</v>
      </c>
      <c r="B485" s="22" t="s">
        <v>1040</v>
      </c>
      <c r="C485" s="14" t="s">
        <v>23</v>
      </c>
      <c r="D485" s="14">
        <v>17</v>
      </c>
      <c r="E485" s="14">
        <v>0</v>
      </c>
      <c r="F485" s="15">
        <v>44977</v>
      </c>
      <c r="G485" s="15">
        <v>44995</v>
      </c>
    </row>
    <row r="486" spans="1:7" s="20" customFormat="1" ht="70.05" customHeight="1">
      <c r="A486" s="12" t="s">
        <v>1041</v>
      </c>
      <c r="B486" s="22" t="s">
        <v>1042</v>
      </c>
      <c r="C486" s="14" t="s">
        <v>17</v>
      </c>
      <c r="D486" s="27">
        <v>42</v>
      </c>
      <c r="E486" s="14">
        <v>0</v>
      </c>
      <c r="F486" s="15">
        <v>44977</v>
      </c>
      <c r="G486" s="15">
        <v>44995</v>
      </c>
    </row>
    <row r="487" spans="1:7" s="20" customFormat="1" ht="70.05" customHeight="1">
      <c r="A487" s="12" t="s">
        <v>1043</v>
      </c>
      <c r="B487" s="22" t="s">
        <v>1044</v>
      </c>
      <c r="C487" s="14" t="s">
        <v>17</v>
      </c>
      <c r="D487" s="31">
        <v>5.5</v>
      </c>
      <c r="E487" s="14">
        <v>0</v>
      </c>
      <c r="F487" s="15">
        <v>44986</v>
      </c>
      <c r="G487" s="15">
        <v>45005</v>
      </c>
    </row>
    <row r="488" spans="1:7" s="20" customFormat="1" ht="70.05" customHeight="1">
      <c r="A488" s="12" t="s">
        <v>1045</v>
      </c>
      <c r="B488" s="22" t="s">
        <v>1044</v>
      </c>
      <c r="C488" s="14" t="s">
        <v>17</v>
      </c>
      <c r="D488" s="27">
        <v>575</v>
      </c>
      <c r="E488" s="14">
        <v>0</v>
      </c>
      <c r="F488" s="15">
        <v>44986</v>
      </c>
      <c r="G488" s="15">
        <v>45005</v>
      </c>
    </row>
    <row r="489" spans="1:7" s="20" customFormat="1" ht="70.05" customHeight="1">
      <c r="A489" s="12" t="s">
        <v>1046</v>
      </c>
      <c r="B489" s="22" t="s">
        <v>1047</v>
      </c>
      <c r="C489" s="14" t="s">
        <v>17</v>
      </c>
      <c r="D489" s="27">
        <v>93</v>
      </c>
      <c r="E489" s="14">
        <v>0</v>
      </c>
      <c r="F489" s="15">
        <v>44986</v>
      </c>
      <c r="G489" s="15">
        <v>45005</v>
      </c>
    </row>
    <row r="490" spans="1:7" s="20" customFormat="1" ht="70.05" customHeight="1">
      <c r="A490" s="12" t="s">
        <v>1048</v>
      </c>
      <c r="B490" s="22" t="s">
        <v>1049</v>
      </c>
      <c r="C490" s="14" t="s">
        <v>17</v>
      </c>
      <c r="D490" s="27">
        <v>2</v>
      </c>
      <c r="E490" s="14">
        <v>0</v>
      </c>
      <c r="F490" s="15">
        <v>44986</v>
      </c>
      <c r="G490" s="15">
        <v>45005</v>
      </c>
    </row>
    <row r="491" spans="1:7" s="20" customFormat="1" ht="70.05" customHeight="1">
      <c r="A491" s="12" t="s">
        <v>1050</v>
      </c>
      <c r="B491" s="22" t="s">
        <v>1051</v>
      </c>
      <c r="C491" s="14" t="s">
        <v>17</v>
      </c>
      <c r="D491" s="27">
        <v>3</v>
      </c>
      <c r="E491" s="14">
        <v>0</v>
      </c>
      <c r="F491" s="15">
        <v>44986</v>
      </c>
      <c r="G491" s="15">
        <v>45005</v>
      </c>
    </row>
    <row r="492" spans="1:7" s="20" customFormat="1" ht="70.05" customHeight="1">
      <c r="A492" s="12" t="s">
        <v>1052</v>
      </c>
      <c r="B492" s="22" t="s">
        <v>1053</v>
      </c>
      <c r="C492" s="14" t="s">
        <v>17</v>
      </c>
      <c r="D492" s="27">
        <v>46</v>
      </c>
      <c r="E492" s="14">
        <v>0</v>
      </c>
      <c r="F492" s="15">
        <v>44986</v>
      </c>
      <c r="G492" s="15">
        <v>45005</v>
      </c>
    </row>
    <row r="493" spans="1:7" s="20" customFormat="1" ht="70.05" customHeight="1">
      <c r="A493" s="12" t="s">
        <v>1054</v>
      </c>
      <c r="B493" s="22" t="s">
        <v>1055</v>
      </c>
      <c r="C493" s="14" t="s">
        <v>17</v>
      </c>
      <c r="D493" s="27">
        <v>12</v>
      </c>
      <c r="E493" s="14">
        <v>0</v>
      </c>
      <c r="F493" s="15">
        <v>44986</v>
      </c>
      <c r="G493" s="15">
        <v>45005</v>
      </c>
    </row>
    <row r="494" spans="1:7" s="20" customFormat="1" ht="70.05" customHeight="1">
      <c r="A494" s="12" t="s">
        <v>1056</v>
      </c>
      <c r="B494" s="22" t="s">
        <v>1057</v>
      </c>
      <c r="C494" s="14" t="s">
        <v>17</v>
      </c>
      <c r="D494" s="31">
        <v>4.5</v>
      </c>
      <c r="E494" s="14">
        <v>0</v>
      </c>
      <c r="F494" s="15">
        <v>44986</v>
      </c>
      <c r="G494" s="15">
        <v>45005</v>
      </c>
    </row>
    <row r="495" spans="1:7" s="20" customFormat="1" ht="70.05" customHeight="1">
      <c r="A495" s="12" t="s">
        <v>1058</v>
      </c>
      <c r="B495" s="22" t="s">
        <v>1059</v>
      </c>
      <c r="C495" s="14" t="s">
        <v>17</v>
      </c>
      <c r="D495" s="27">
        <v>18</v>
      </c>
      <c r="E495" s="14">
        <v>0</v>
      </c>
      <c r="F495" s="15">
        <v>44986</v>
      </c>
      <c r="G495" s="15">
        <v>45005</v>
      </c>
    </row>
    <row r="496" spans="1:7" s="20" customFormat="1" ht="70.05" customHeight="1">
      <c r="A496" s="12" t="s">
        <v>1060</v>
      </c>
      <c r="B496" s="22" t="s">
        <v>1061</v>
      </c>
      <c r="C496" s="14" t="s">
        <v>17</v>
      </c>
      <c r="D496" s="27">
        <v>40</v>
      </c>
      <c r="E496" s="14">
        <v>0</v>
      </c>
      <c r="F496" s="15">
        <v>44986</v>
      </c>
      <c r="G496" s="15">
        <v>45005</v>
      </c>
    </row>
    <row r="497" spans="1:7" s="20" customFormat="1" ht="70.05" customHeight="1">
      <c r="A497" s="12" t="s">
        <v>1062</v>
      </c>
      <c r="B497" s="22" t="s">
        <v>1063</v>
      </c>
      <c r="C497" s="26" t="s">
        <v>23</v>
      </c>
      <c r="D497" s="27">
        <v>3</v>
      </c>
      <c r="E497" s="14">
        <v>0</v>
      </c>
      <c r="F497" s="15">
        <v>44986</v>
      </c>
      <c r="G497" s="15">
        <v>45005</v>
      </c>
    </row>
    <row r="498" spans="1:7" s="20" customFormat="1" ht="70.05" customHeight="1">
      <c r="A498" s="12" t="s">
        <v>1064</v>
      </c>
      <c r="B498" s="22" t="s">
        <v>1065</v>
      </c>
      <c r="C498" s="26" t="s">
        <v>23</v>
      </c>
      <c r="D498" s="27">
        <v>1</v>
      </c>
      <c r="E498" s="14">
        <v>0</v>
      </c>
      <c r="F498" s="15">
        <v>44986</v>
      </c>
      <c r="G498" s="15">
        <v>45005</v>
      </c>
    </row>
    <row r="499" spans="1:7" s="20" customFormat="1" ht="70.05" customHeight="1">
      <c r="A499" s="12" t="s">
        <v>1066</v>
      </c>
      <c r="B499" s="22" t="s">
        <v>1067</v>
      </c>
      <c r="C499" s="26" t="s">
        <v>23</v>
      </c>
      <c r="D499" s="27">
        <v>2</v>
      </c>
      <c r="E499" s="14">
        <v>0</v>
      </c>
      <c r="F499" s="15">
        <v>44986</v>
      </c>
      <c r="G499" s="15">
        <v>45005</v>
      </c>
    </row>
    <row r="500" spans="1:7" s="20" customFormat="1" ht="70.05" customHeight="1">
      <c r="A500" s="12" t="s">
        <v>1068</v>
      </c>
      <c r="B500" s="22" t="s">
        <v>1069</v>
      </c>
      <c r="C500" s="26" t="s">
        <v>23</v>
      </c>
      <c r="D500" s="27">
        <v>1</v>
      </c>
      <c r="E500" s="14">
        <v>0</v>
      </c>
      <c r="F500" s="15">
        <v>44977</v>
      </c>
      <c r="G500" s="15">
        <v>44995</v>
      </c>
    </row>
    <row r="501" spans="1:7" s="20" customFormat="1" ht="70.05" customHeight="1">
      <c r="A501" s="12" t="s">
        <v>1070</v>
      </c>
      <c r="B501" s="22" t="s">
        <v>1071</v>
      </c>
      <c r="C501" s="26" t="s">
        <v>23</v>
      </c>
      <c r="D501" s="27">
        <v>1</v>
      </c>
      <c r="E501" s="14">
        <v>0</v>
      </c>
      <c r="F501" s="15">
        <v>44977</v>
      </c>
      <c r="G501" s="15">
        <v>44995</v>
      </c>
    </row>
    <row r="502" spans="1:7" s="20" customFormat="1" ht="70.05" customHeight="1">
      <c r="A502" s="12" t="s">
        <v>1072</v>
      </c>
      <c r="B502" s="22" t="s">
        <v>1063</v>
      </c>
      <c r="C502" s="26" t="s">
        <v>23</v>
      </c>
      <c r="D502" s="27">
        <v>2</v>
      </c>
      <c r="E502" s="14">
        <v>0</v>
      </c>
      <c r="F502" s="15">
        <v>44986</v>
      </c>
      <c r="G502" s="15">
        <v>45005</v>
      </c>
    </row>
    <row r="503" spans="1:7" s="20" customFormat="1" ht="70.05" customHeight="1">
      <c r="A503" s="12" t="s">
        <v>1073</v>
      </c>
      <c r="B503" s="22" t="s">
        <v>1074</v>
      </c>
      <c r="C503" s="26" t="s">
        <v>23</v>
      </c>
      <c r="D503" s="27">
        <v>2</v>
      </c>
      <c r="E503" s="14">
        <v>0</v>
      </c>
      <c r="F503" s="15">
        <v>44986</v>
      </c>
      <c r="G503" s="15">
        <v>45005</v>
      </c>
    </row>
    <row r="504" spans="1:7" s="20" customFormat="1" ht="70.05" customHeight="1">
      <c r="A504" s="12" t="s">
        <v>1075</v>
      </c>
      <c r="B504" s="22" t="s">
        <v>1076</v>
      </c>
      <c r="C504" s="26" t="s">
        <v>23</v>
      </c>
      <c r="D504" s="27">
        <v>2</v>
      </c>
      <c r="E504" s="14">
        <v>0</v>
      </c>
      <c r="F504" s="15">
        <v>44986</v>
      </c>
      <c r="G504" s="15">
        <v>45005</v>
      </c>
    </row>
    <row r="505" spans="1:7" s="20" customFormat="1" ht="70.05" customHeight="1">
      <c r="A505" s="12" t="s">
        <v>1077</v>
      </c>
      <c r="B505" s="22" t="s">
        <v>1078</v>
      </c>
      <c r="C505" s="26" t="s">
        <v>23</v>
      </c>
      <c r="D505" s="27">
        <v>2</v>
      </c>
      <c r="E505" s="14">
        <v>0</v>
      </c>
      <c r="F505" s="15">
        <v>44986</v>
      </c>
      <c r="G505" s="15">
        <v>45005</v>
      </c>
    </row>
    <row r="506" spans="1:7" s="20" customFormat="1" ht="70.05" customHeight="1">
      <c r="A506" s="12" t="s">
        <v>1079</v>
      </c>
      <c r="B506" s="22" t="s">
        <v>1080</v>
      </c>
      <c r="C506" s="26" t="s">
        <v>23</v>
      </c>
      <c r="D506" s="27">
        <v>1</v>
      </c>
      <c r="E506" s="14">
        <v>0</v>
      </c>
      <c r="F506" s="15">
        <v>44986</v>
      </c>
      <c r="G506" s="15">
        <v>45005</v>
      </c>
    </row>
    <row r="507" spans="1:7" s="20" customFormat="1" ht="70.05" customHeight="1">
      <c r="A507" s="12" t="s">
        <v>1081</v>
      </c>
      <c r="B507" s="22" t="s">
        <v>1082</v>
      </c>
      <c r="C507" s="26" t="s">
        <v>23</v>
      </c>
      <c r="D507" s="27">
        <v>3</v>
      </c>
      <c r="E507" s="14">
        <v>0</v>
      </c>
      <c r="F507" s="15">
        <v>44986</v>
      </c>
      <c r="G507" s="15">
        <v>45005</v>
      </c>
    </row>
    <row r="508" spans="1:7" s="20" customFormat="1" ht="70.05" customHeight="1">
      <c r="A508" s="12" t="s">
        <v>1083</v>
      </c>
      <c r="B508" s="22" t="s">
        <v>1084</v>
      </c>
      <c r="C508" s="26" t="s">
        <v>23</v>
      </c>
      <c r="D508" s="27">
        <v>16</v>
      </c>
      <c r="E508" s="14">
        <v>0</v>
      </c>
      <c r="F508" s="15">
        <v>44977</v>
      </c>
      <c r="G508" s="15">
        <v>44995</v>
      </c>
    </row>
    <row r="509" spans="1:7" s="20" customFormat="1" ht="70.05" customHeight="1">
      <c r="A509" s="12" t="s">
        <v>1085</v>
      </c>
      <c r="B509" s="22" t="s">
        <v>1086</v>
      </c>
      <c r="C509" s="26" t="s">
        <v>23</v>
      </c>
      <c r="D509" s="27">
        <v>16</v>
      </c>
      <c r="E509" s="14">
        <v>0</v>
      </c>
      <c r="F509" s="15">
        <v>44977</v>
      </c>
      <c r="G509" s="15">
        <v>44995</v>
      </c>
    </row>
    <row r="510" spans="1:7" s="20" customFormat="1" ht="70.05" customHeight="1">
      <c r="A510" s="12" t="s">
        <v>1087</v>
      </c>
      <c r="B510" s="22" t="s">
        <v>1088</v>
      </c>
      <c r="C510" s="26" t="s">
        <v>26</v>
      </c>
      <c r="D510" s="27">
        <v>8</v>
      </c>
      <c r="E510" s="14">
        <v>0</v>
      </c>
      <c r="F510" s="15">
        <v>44986</v>
      </c>
      <c r="G510" s="15">
        <v>45046</v>
      </c>
    </row>
    <row r="511" spans="1:7" s="20" customFormat="1" ht="70.05" customHeight="1">
      <c r="A511" s="17">
        <v>22</v>
      </c>
      <c r="B511" s="23" t="s">
        <v>1089</v>
      </c>
      <c r="C511" s="19" t="s">
        <v>7</v>
      </c>
      <c r="D511" s="19">
        <v>100</v>
      </c>
      <c r="E511" s="19">
        <f>(SUM(E512:E563)*100)/SUM(D512:D563)</f>
        <v>0</v>
      </c>
      <c r="F511" s="24">
        <v>45005</v>
      </c>
      <c r="G511" s="24">
        <v>45015</v>
      </c>
    </row>
    <row r="512" spans="1:7" s="20" customFormat="1" ht="70.05" customHeight="1">
      <c r="A512" s="12" t="s">
        <v>1090</v>
      </c>
      <c r="B512" s="22" t="s">
        <v>1091</v>
      </c>
      <c r="C512" s="26" t="s">
        <v>23</v>
      </c>
      <c r="D512" s="27">
        <v>144</v>
      </c>
      <c r="E512" s="14">
        <v>0</v>
      </c>
      <c r="F512" s="15">
        <v>45005</v>
      </c>
      <c r="G512" s="15">
        <v>45015</v>
      </c>
    </row>
    <row r="513" spans="1:7" s="20" customFormat="1" ht="70.05" customHeight="1">
      <c r="A513" s="12" t="s">
        <v>1021</v>
      </c>
      <c r="B513" s="22" t="s">
        <v>1092</v>
      </c>
      <c r="C513" s="26" t="s">
        <v>23</v>
      </c>
      <c r="D513" s="27">
        <v>144</v>
      </c>
      <c r="E513" s="14">
        <v>0</v>
      </c>
      <c r="F513" s="15">
        <v>45005</v>
      </c>
      <c r="G513" s="15">
        <v>45015</v>
      </c>
    </row>
    <row r="514" spans="1:7" s="20" customFormat="1" ht="70.05" customHeight="1">
      <c r="A514" s="12" t="s">
        <v>1025</v>
      </c>
      <c r="B514" s="22" t="s">
        <v>1093</v>
      </c>
      <c r="C514" s="26" t="s">
        <v>17</v>
      </c>
      <c r="D514" s="27">
        <v>36</v>
      </c>
      <c r="E514" s="14">
        <v>0</v>
      </c>
      <c r="F514" s="15">
        <v>45005</v>
      </c>
      <c r="G514" s="15">
        <v>45015</v>
      </c>
    </row>
    <row r="515" spans="1:7" s="20" customFormat="1" ht="70.05" customHeight="1">
      <c r="A515" s="12" t="s">
        <v>1029</v>
      </c>
      <c r="B515" s="22" t="s">
        <v>1094</v>
      </c>
      <c r="C515" s="26" t="s">
        <v>17</v>
      </c>
      <c r="D515" s="27">
        <v>216</v>
      </c>
      <c r="E515" s="14">
        <v>0</v>
      </c>
      <c r="F515" s="15">
        <v>45005</v>
      </c>
      <c r="G515" s="15">
        <v>45015</v>
      </c>
    </row>
    <row r="516" spans="1:7" s="20" customFormat="1" ht="70.05" customHeight="1">
      <c r="A516" s="12" t="s">
        <v>1033</v>
      </c>
      <c r="B516" s="22" t="s">
        <v>1095</v>
      </c>
      <c r="C516" s="26" t="s">
        <v>17</v>
      </c>
      <c r="D516" s="27">
        <v>153</v>
      </c>
      <c r="E516" s="14">
        <v>0</v>
      </c>
      <c r="F516" s="15">
        <v>45005</v>
      </c>
      <c r="G516" s="15">
        <v>45015</v>
      </c>
    </row>
    <row r="517" spans="1:7" s="20" customFormat="1" ht="70.05" customHeight="1">
      <c r="A517" s="12" t="s">
        <v>1037</v>
      </c>
      <c r="B517" s="22" t="s">
        <v>1096</v>
      </c>
      <c r="C517" s="26" t="s">
        <v>17</v>
      </c>
      <c r="D517" s="27">
        <v>918</v>
      </c>
      <c r="E517" s="14">
        <v>0</v>
      </c>
      <c r="F517" s="15">
        <v>45005</v>
      </c>
      <c r="G517" s="15">
        <v>45015</v>
      </c>
    </row>
    <row r="518" spans="1:7" s="20" customFormat="1" ht="70.05" customHeight="1">
      <c r="A518" s="12" t="s">
        <v>1041</v>
      </c>
      <c r="B518" s="22" t="s">
        <v>1097</v>
      </c>
      <c r="C518" s="26" t="s">
        <v>17</v>
      </c>
      <c r="D518" s="27">
        <v>222</v>
      </c>
      <c r="E518" s="14">
        <v>0</v>
      </c>
      <c r="F518" s="15">
        <v>45005</v>
      </c>
      <c r="G518" s="15">
        <v>45015</v>
      </c>
    </row>
    <row r="519" spans="1:7" s="20" customFormat="1" ht="70.05" customHeight="1">
      <c r="A519" s="12" t="s">
        <v>1045</v>
      </c>
      <c r="B519" s="22" t="s">
        <v>1098</v>
      </c>
      <c r="C519" s="26" t="s">
        <v>17</v>
      </c>
      <c r="D519" s="27">
        <v>39</v>
      </c>
      <c r="E519" s="14">
        <v>0</v>
      </c>
      <c r="F519" s="15">
        <v>45005</v>
      </c>
      <c r="G519" s="15">
        <v>45015</v>
      </c>
    </row>
    <row r="520" spans="1:7" s="20" customFormat="1" ht="70.05" customHeight="1">
      <c r="A520" s="12" t="s">
        <v>1048</v>
      </c>
      <c r="B520" s="22" t="s">
        <v>1099</v>
      </c>
      <c r="C520" s="26" t="s">
        <v>17</v>
      </c>
      <c r="D520" s="27">
        <v>228</v>
      </c>
      <c r="E520" s="14">
        <v>0</v>
      </c>
      <c r="F520" s="15">
        <v>45005</v>
      </c>
      <c r="G520" s="15">
        <v>45015</v>
      </c>
    </row>
    <row r="521" spans="1:7" s="20" customFormat="1" ht="70.05" customHeight="1">
      <c r="A521" s="12" t="s">
        <v>1052</v>
      </c>
      <c r="B521" s="22" t="s">
        <v>1100</v>
      </c>
      <c r="C521" s="26" t="s">
        <v>17</v>
      </c>
      <c r="D521" s="27">
        <v>156</v>
      </c>
      <c r="E521" s="14">
        <v>0</v>
      </c>
      <c r="F521" s="15">
        <v>45005</v>
      </c>
      <c r="G521" s="15">
        <v>45015</v>
      </c>
    </row>
    <row r="522" spans="1:7" s="20" customFormat="1" ht="70.05" customHeight="1">
      <c r="A522" s="12" t="s">
        <v>1056</v>
      </c>
      <c r="B522" s="22" t="s">
        <v>1101</v>
      </c>
      <c r="C522" s="26" t="s">
        <v>17</v>
      </c>
      <c r="D522" s="27">
        <v>936</v>
      </c>
      <c r="E522" s="14">
        <v>0</v>
      </c>
      <c r="F522" s="15">
        <v>45005</v>
      </c>
      <c r="G522" s="15">
        <v>45015</v>
      </c>
    </row>
    <row r="523" spans="1:7" s="20" customFormat="1" ht="70.05" customHeight="1">
      <c r="A523" s="12" t="s">
        <v>1060</v>
      </c>
      <c r="B523" s="22" t="s">
        <v>1102</v>
      </c>
      <c r="C523" s="26" t="s">
        <v>17</v>
      </c>
      <c r="D523" s="27">
        <v>225</v>
      </c>
      <c r="E523" s="14">
        <v>0</v>
      </c>
      <c r="F523" s="15">
        <v>45005</v>
      </c>
      <c r="G523" s="15">
        <v>45015</v>
      </c>
    </row>
    <row r="524" spans="1:7" s="20" customFormat="1" ht="70.05" customHeight="1">
      <c r="A524" s="12" t="s">
        <v>1064</v>
      </c>
      <c r="B524" s="22" t="s">
        <v>1103</v>
      </c>
      <c r="C524" s="26" t="s">
        <v>17</v>
      </c>
      <c r="D524" s="27">
        <v>339</v>
      </c>
      <c r="E524" s="14">
        <v>0</v>
      </c>
      <c r="F524" s="15">
        <v>45005</v>
      </c>
      <c r="G524" s="15">
        <v>45015</v>
      </c>
    </row>
    <row r="525" spans="1:7" s="20" customFormat="1" ht="70.05" customHeight="1">
      <c r="A525" s="12" t="s">
        <v>1068</v>
      </c>
      <c r="B525" s="22" t="s">
        <v>1104</v>
      </c>
      <c r="C525" s="26" t="s">
        <v>23</v>
      </c>
      <c r="D525" s="27">
        <v>560</v>
      </c>
      <c r="E525" s="14">
        <v>0</v>
      </c>
      <c r="F525" s="15">
        <v>45005</v>
      </c>
      <c r="G525" s="15">
        <v>45015</v>
      </c>
    </row>
    <row r="526" spans="1:7" s="20" customFormat="1" ht="70.05" customHeight="1">
      <c r="A526" s="12" t="s">
        <v>1072</v>
      </c>
      <c r="B526" s="22" t="s">
        <v>1105</v>
      </c>
      <c r="C526" s="26" t="s">
        <v>23</v>
      </c>
      <c r="D526" s="27">
        <v>7</v>
      </c>
      <c r="E526" s="14">
        <v>0</v>
      </c>
      <c r="F526" s="15">
        <v>45005</v>
      </c>
      <c r="G526" s="15">
        <v>45015</v>
      </c>
    </row>
    <row r="527" spans="1:7" s="20" customFormat="1" ht="70.05" customHeight="1">
      <c r="A527" s="12" t="s">
        <v>1075</v>
      </c>
      <c r="B527" s="22" t="s">
        <v>1106</v>
      </c>
      <c r="C527" s="26" t="s">
        <v>23</v>
      </c>
      <c r="D527" s="27">
        <v>3</v>
      </c>
      <c r="E527" s="14">
        <v>0</v>
      </c>
      <c r="F527" s="15">
        <v>45005</v>
      </c>
      <c r="G527" s="15">
        <v>45015</v>
      </c>
    </row>
    <row r="528" spans="1:7" s="20" customFormat="1" ht="70.05" customHeight="1">
      <c r="A528" s="12" t="s">
        <v>1079</v>
      </c>
      <c r="B528" s="22" t="s">
        <v>1107</v>
      </c>
      <c r="C528" s="26" t="s">
        <v>23</v>
      </c>
      <c r="D528" s="27">
        <v>26</v>
      </c>
      <c r="E528" s="14">
        <v>0</v>
      </c>
      <c r="F528" s="15">
        <v>45005</v>
      </c>
      <c r="G528" s="15">
        <v>45015</v>
      </c>
    </row>
    <row r="529" spans="1:7" s="20" customFormat="1" ht="70.05" customHeight="1">
      <c r="A529" s="12" t="s">
        <v>1083</v>
      </c>
      <c r="B529" s="22" t="s">
        <v>1108</v>
      </c>
      <c r="C529" s="26" t="s">
        <v>23</v>
      </c>
      <c r="D529" s="27">
        <v>7</v>
      </c>
      <c r="E529" s="14">
        <v>0</v>
      </c>
      <c r="F529" s="15">
        <v>45005</v>
      </c>
      <c r="G529" s="15">
        <v>45015</v>
      </c>
    </row>
    <row r="530" spans="1:7" s="20" customFormat="1" ht="70.05" customHeight="1">
      <c r="A530" s="12" t="s">
        <v>1087</v>
      </c>
      <c r="B530" s="22" t="s">
        <v>1109</v>
      </c>
      <c r="C530" s="26" t="s">
        <v>23</v>
      </c>
      <c r="D530" s="27">
        <v>36</v>
      </c>
      <c r="E530" s="14">
        <v>0</v>
      </c>
      <c r="F530" s="15">
        <v>45005</v>
      </c>
      <c r="G530" s="15">
        <v>45015</v>
      </c>
    </row>
    <row r="531" spans="1:7" s="20" customFormat="1" ht="70.05" customHeight="1">
      <c r="A531" s="12" t="s">
        <v>1110</v>
      </c>
      <c r="B531" s="22" t="s">
        <v>1111</v>
      </c>
      <c r="C531" s="26" t="s">
        <v>23</v>
      </c>
      <c r="D531" s="27">
        <v>4</v>
      </c>
      <c r="E531" s="14">
        <v>0</v>
      </c>
      <c r="F531" s="15">
        <v>45005</v>
      </c>
      <c r="G531" s="15">
        <v>45015</v>
      </c>
    </row>
    <row r="532" spans="1:7" s="20" customFormat="1" ht="70.05" customHeight="1">
      <c r="A532" s="12" t="s">
        <v>1112</v>
      </c>
      <c r="B532" s="22" t="s">
        <v>1113</v>
      </c>
      <c r="C532" s="26" t="s">
        <v>23</v>
      </c>
      <c r="D532" s="27">
        <v>34</v>
      </c>
      <c r="E532" s="14">
        <v>0</v>
      </c>
      <c r="F532" s="15">
        <v>45005</v>
      </c>
      <c r="G532" s="15">
        <v>45015</v>
      </c>
    </row>
    <row r="533" spans="1:7" s="20" customFormat="1" ht="70.05" customHeight="1">
      <c r="A533" s="12" t="s">
        <v>1114</v>
      </c>
      <c r="B533" s="22" t="s">
        <v>1115</v>
      </c>
      <c r="C533" s="26" t="s">
        <v>23</v>
      </c>
      <c r="D533" s="27">
        <v>12</v>
      </c>
      <c r="E533" s="14">
        <v>0</v>
      </c>
      <c r="F533" s="15">
        <v>45005</v>
      </c>
      <c r="G533" s="15">
        <v>45015</v>
      </c>
    </row>
    <row r="534" spans="1:7" s="20" customFormat="1" ht="70.05" customHeight="1">
      <c r="A534" s="12" t="s">
        <v>1116</v>
      </c>
      <c r="B534" s="22" t="s">
        <v>1117</v>
      </c>
      <c r="C534" s="26" t="s">
        <v>23</v>
      </c>
      <c r="D534" s="27">
        <v>941</v>
      </c>
      <c r="E534" s="14">
        <v>0</v>
      </c>
      <c r="F534" s="15">
        <v>45005</v>
      </c>
      <c r="G534" s="15">
        <v>45015</v>
      </c>
    </row>
    <row r="535" spans="1:7" s="20" customFormat="1" ht="70.05" customHeight="1">
      <c r="A535" s="12" t="s">
        <v>1118</v>
      </c>
      <c r="B535" s="22" t="s">
        <v>1119</v>
      </c>
      <c r="C535" s="26" t="s">
        <v>23</v>
      </c>
      <c r="D535" s="27">
        <v>160</v>
      </c>
      <c r="E535" s="14">
        <v>0</v>
      </c>
      <c r="F535" s="15">
        <v>45005</v>
      </c>
      <c r="G535" s="15">
        <v>45015</v>
      </c>
    </row>
    <row r="536" spans="1:7" s="20" customFormat="1" ht="70.05" customHeight="1">
      <c r="A536" s="12" t="s">
        <v>1120</v>
      </c>
      <c r="B536" s="22" t="s">
        <v>1121</v>
      </c>
      <c r="C536" s="26" t="s">
        <v>23</v>
      </c>
      <c r="D536" s="27">
        <v>7</v>
      </c>
      <c r="E536" s="14">
        <v>0</v>
      </c>
      <c r="F536" s="15">
        <v>45005</v>
      </c>
      <c r="G536" s="15">
        <v>45015</v>
      </c>
    </row>
    <row r="537" spans="1:7" s="20" customFormat="1" ht="70.05" customHeight="1">
      <c r="A537" s="12" t="s">
        <v>1122</v>
      </c>
      <c r="B537" s="22" t="s">
        <v>1123</v>
      </c>
      <c r="C537" s="26" t="s">
        <v>23</v>
      </c>
      <c r="D537" s="27">
        <v>3</v>
      </c>
      <c r="E537" s="14">
        <v>0</v>
      </c>
      <c r="F537" s="15">
        <v>45005</v>
      </c>
      <c r="G537" s="15">
        <v>45015</v>
      </c>
    </row>
    <row r="538" spans="1:7" s="20" customFormat="1" ht="70.05" customHeight="1">
      <c r="A538" s="12" t="s">
        <v>1124</v>
      </c>
      <c r="B538" s="22" t="s">
        <v>1125</v>
      </c>
      <c r="C538" s="26" t="s">
        <v>23</v>
      </c>
      <c r="D538" s="27">
        <v>26</v>
      </c>
      <c r="E538" s="14">
        <v>0</v>
      </c>
      <c r="F538" s="15">
        <v>45005</v>
      </c>
      <c r="G538" s="15">
        <v>45015</v>
      </c>
    </row>
    <row r="539" spans="1:7" s="20" customFormat="1" ht="70.05" customHeight="1">
      <c r="A539" s="12" t="s">
        <v>1126</v>
      </c>
      <c r="B539" s="22" t="s">
        <v>1127</v>
      </c>
      <c r="C539" s="26" t="s">
        <v>23</v>
      </c>
      <c r="D539" s="27">
        <v>7</v>
      </c>
      <c r="E539" s="14">
        <v>0</v>
      </c>
      <c r="F539" s="15">
        <v>45005</v>
      </c>
      <c r="G539" s="15">
        <v>45015</v>
      </c>
    </row>
    <row r="540" spans="1:7" s="20" customFormat="1" ht="70.05" customHeight="1">
      <c r="A540" s="12" t="s">
        <v>1128</v>
      </c>
      <c r="B540" s="22" t="s">
        <v>1129</v>
      </c>
      <c r="C540" s="26" t="s">
        <v>23</v>
      </c>
      <c r="D540" s="27">
        <v>8</v>
      </c>
      <c r="E540" s="14">
        <v>0</v>
      </c>
      <c r="F540" s="15">
        <v>45005</v>
      </c>
      <c r="G540" s="15">
        <v>45015</v>
      </c>
    </row>
    <row r="541" spans="1:7" s="20" customFormat="1" ht="70.05" customHeight="1">
      <c r="A541" s="12" t="s">
        <v>1130</v>
      </c>
      <c r="B541" s="22" t="s">
        <v>1131</v>
      </c>
      <c r="C541" s="26" t="s">
        <v>23</v>
      </c>
      <c r="D541" s="27">
        <v>5</v>
      </c>
      <c r="E541" s="14">
        <v>0</v>
      </c>
      <c r="F541" s="15">
        <v>45005</v>
      </c>
      <c r="G541" s="15">
        <v>45015</v>
      </c>
    </row>
    <row r="542" spans="1:7" s="20" customFormat="1" ht="70.05" customHeight="1">
      <c r="A542" s="12" t="s">
        <v>1132</v>
      </c>
      <c r="B542" s="22" t="s">
        <v>1133</v>
      </c>
      <c r="C542" s="26" t="s">
        <v>23</v>
      </c>
      <c r="D542" s="27">
        <v>2</v>
      </c>
      <c r="E542" s="14">
        <v>0</v>
      </c>
      <c r="F542" s="15">
        <v>45005</v>
      </c>
      <c r="G542" s="15">
        <v>45015</v>
      </c>
    </row>
    <row r="543" spans="1:7" s="20" customFormat="1" ht="70.05" customHeight="1">
      <c r="A543" s="12" t="s">
        <v>1134</v>
      </c>
      <c r="B543" s="22" t="s">
        <v>1135</v>
      </c>
      <c r="C543" s="26" t="s">
        <v>23</v>
      </c>
      <c r="D543" s="27">
        <v>22</v>
      </c>
      <c r="E543" s="14">
        <v>0</v>
      </c>
      <c r="F543" s="15">
        <v>45005</v>
      </c>
      <c r="G543" s="15">
        <v>45015</v>
      </c>
    </row>
    <row r="544" spans="1:7" s="20" customFormat="1" ht="70.05" customHeight="1">
      <c r="A544" s="12" t="s">
        <v>1136</v>
      </c>
      <c r="B544" s="22" t="s">
        <v>1137</v>
      </c>
      <c r="C544" s="26" t="s">
        <v>23</v>
      </c>
      <c r="D544" s="27">
        <v>3</v>
      </c>
      <c r="E544" s="14">
        <v>0</v>
      </c>
      <c r="F544" s="15">
        <v>45005</v>
      </c>
      <c r="G544" s="15">
        <v>45015</v>
      </c>
    </row>
    <row r="545" spans="1:7" s="20" customFormat="1" ht="70.05" customHeight="1">
      <c r="A545" s="12" t="s">
        <v>1138</v>
      </c>
      <c r="B545" s="22" t="s">
        <v>1139</v>
      </c>
      <c r="C545" s="26" t="s">
        <v>23</v>
      </c>
      <c r="D545" s="27">
        <v>7</v>
      </c>
      <c r="E545" s="14">
        <v>0</v>
      </c>
      <c r="F545" s="15">
        <v>45005</v>
      </c>
      <c r="G545" s="15">
        <v>45015</v>
      </c>
    </row>
    <row r="546" spans="1:7" s="20" customFormat="1" ht="70.05" customHeight="1">
      <c r="A546" s="12" t="s">
        <v>1140</v>
      </c>
      <c r="B546" s="22" t="s">
        <v>1141</v>
      </c>
      <c r="C546" s="26" t="s">
        <v>23</v>
      </c>
      <c r="D546" s="27">
        <v>5</v>
      </c>
      <c r="E546" s="14">
        <v>0</v>
      </c>
      <c r="F546" s="15">
        <v>45005</v>
      </c>
      <c r="G546" s="15">
        <v>45015</v>
      </c>
    </row>
    <row r="547" spans="1:7" s="20" customFormat="1" ht="70.05" customHeight="1">
      <c r="A547" s="12" t="s">
        <v>1142</v>
      </c>
      <c r="B547" s="22" t="s">
        <v>1143</v>
      </c>
      <c r="C547" s="26" t="s">
        <v>23</v>
      </c>
      <c r="D547" s="27">
        <v>8</v>
      </c>
      <c r="E547" s="14">
        <v>0</v>
      </c>
      <c r="F547" s="15">
        <v>45005</v>
      </c>
      <c r="G547" s="15">
        <v>45015</v>
      </c>
    </row>
    <row r="548" spans="1:7" s="20" customFormat="1" ht="70.05" customHeight="1">
      <c r="A548" s="12" t="s">
        <v>1144</v>
      </c>
      <c r="B548" s="22" t="s">
        <v>1145</v>
      </c>
      <c r="C548" s="26" t="s">
        <v>23</v>
      </c>
      <c r="D548" s="27">
        <v>3</v>
      </c>
      <c r="E548" s="14">
        <v>0</v>
      </c>
      <c r="F548" s="15">
        <v>45005</v>
      </c>
      <c r="G548" s="15">
        <v>45015</v>
      </c>
    </row>
    <row r="549" spans="1:7" s="20" customFormat="1" ht="70.05" customHeight="1">
      <c r="A549" s="12" t="s">
        <v>1146</v>
      </c>
      <c r="B549" s="22" t="s">
        <v>1147</v>
      </c>
      <c r="C549" s="26" t="s">
        <v>23</v>
      </c>
      <c r="D549" s="27">
        <v>2</v>
      </c>
      <c r="E549" s="14">
        <v>0</v>
      </c>
      <c r="F549" s="15">
        <v>45005</v>
      </c>
      <c r="G549" s="15">
        <v>45015</v>
      </c>
    </row>
    <row r="550" spans="1:7" s="20" customFormat="1" ht="70.05" customHeight="1">
      <c r="A550" s="12" t="s">
        <v>1148</v>
      </c>
      <c r="B550" s="22" t="s">
        <v>1093</v>
      </c>
      <c r="C550" s="26" t="s">
        <v>17</v>
      </c>
      <c r="D550" s="27">
        <v>12</v>
      </c>
      <c r="E550" s="14">
        <v>0</v>
      </c>
      <c r="F550" s="15">
        <v>45005</v>
      </c>
      <c r="G550" s="15">
        <v>45015</v>
      </c>
    </row>
    <row r="551" spans="1:7" s="20" customFormat="1" ht="70.05" customHeight="1">
      <c r="A551" s="12" t="s">
        <v>1149</v>
      </c>
      <c r="B551" s="22" t="s">
        <v>1094</v>
      </c>
      <c r="C551" s="26" t="s">
        <v>17</v>
      </c>
      <c r="D551" s="27">
        <v>36</v>
      </c>
      <c r="E551" s="14">
        <v>0</v>
      </c>
      <c r="F551" s="15">
        <v>45005</v>
      </c>
      <c r="G551" s="15">
        <v>45015</v>
      </c>
    </row>
    <row r="552" spans="1:7" s="20" customFormat="1" ht="70.05" customHeight="1">
      <c r="A552" s="12" t="s">
        <v>1150</v>
      </c>
      <c r="B552" s="22" t="s">
        <v>1117</v>
      </c>
      <c r="C552" s="26" t="s">
        <v>23</v>
      </c>
      <c r="D552" s="27">
        <v>30</v>
      </c>
      <c r="E552" s="14">
        <v>0</v>
      </c>
      <c r="F552" s="15">
        <v>45005</v>
      </c>
      <c r="G552" s="15">
        <v>45015</v>
      </c>
    </row>
    <row r="553" spans="1:7" s="20" customFormat="1" ht="70.05" customHeight="1">
      <c r="A553" s="12" t="s">
        <v>1151</v>
      </c>
      <c r="B553" s="22" t="s">
        <v>1098</v>
      </c>
      <c r="C553" s="26" t="s">
        <v>17</v>
      </c>
      <c r="D553" s="27">
        <v>12</v>
      </c>
      <c r="E553" s="14">
        <v>0</v>
      </c>
      <c r="F553" s="15">
        <v>45005</v>
      </c>
      <c r="G553" s="15">
        <v>45015</v>
      </c>
    </row>
    <row r="554" spans="1:7" s="20" customFormat="1" ht="70.05" customHeight="1">
      <c r="A554" s="12" t="s">
        <v>1152</v>
      </c>
      <c r="B554" s="22" t="s">
        <v>1099</v>
      </c>
      <c r="C554" s="26" t="s">
        <v>17</v>
      </c>
      <c r="D554" s="27">
        <v>36</v>
      </c>
      <c r="E554" s="14">
        <v>0</v>
      </c>
      <c r="F554" s="15">
        <v>45005</v>
      </c>
      <c r="G554" s="15">
        <v>45015</v>
      </c>
    </row>
    <row r="555" spans="1:7" s="20" customFormat="1" ht="70.05" customHeight="1">
      <c r="A555" s="12" t="s">
        <v>1153</v>
      </c>
      <c r="B555" s="22" t="s">
        <v>1105</v>
      </c>
      <c r="C555" s="26" t="s">
        <v>23</v>
      </c>
      <c r="D555" s="27">
        <v>1</v>
      </c>
      <c r="E555" s="14">
        <v>0</v>
      </c>
      <c r="F555" s="15">
        <v>45005</v>
      </c>
      <c r="G555" s="15">
        <v>45015</v>
      </c>
    </row>
    <row r="556" spans="1:7" s="20" customFormat="1" ht="70.05" customHeight="1">
      <c r="A556" s="12" t="s">
        <v>1154</v>
      </c>
      <c r="B556" s="22" t="s">
        <v>1155</v>
      </c>
      <c r="C556" s="26" t="s">
        <v>23</v>
      </c>
      <c r="D556" s="27">
        <v>1</v>
      </c>
      <c r="E556" s="14">
        <v>0</v>
      </c>
      <c r="F556" s="15">
        <v>45005</v>
      </c>
      <c r="G556" s="15">
        <v>45015</v>
      </c>
    </row>
    <row r="557" spans="1:7" s="20" customFormat="1" ht="70.05" customHeight="1">
      <c r="A557" s="12" t="s">
        <v>1156</v>
      </c>
      <c r="B557" s="22" t="s">
        <v>1157</v>
      </c>
      <c r="C557" s="26" t="s">
        <v>23</v>
      </c>
      <c r="D557" s="27">
        <v>2</v>
      </c>
      <c r="E557" s="14">
        <v>0</v>
      </c>
      <c r="F557" s="15">
        <v>45005</v>
      </c>
      <c r="G557" s="15">
        <v>45015</v>
      </c>
    </row>
    <row r="558" spans="1:7" s="20" customFormat="1" ht="70.05" customHeight="1">
      <c r="A558" s="12" t="s">
        <v>1158</v>
      </c>
      <c r="B558" s="22" t="s">
        <v>1147</v>
      </c>
      <c r="C558" s="26" t="s">
        <v>23</v>
      </c>
      <c r="D558" s="27">
        <v>1</v>
      </c>
      <c r="E558" s="14">
        <v>0</v>
      </c>
      <c r="F558" s="15">
        <v>45005</v>
      </c>
      <c r="G558" s="15">
        <v>45015</v>
      </c>
    </row>
    <row r="559" spans="1:7" s="20" customFormat="1" ht="70.05" customHeight="1">
      <c r="A559" s="12" t="s">
        <v>1159</v>
      </c>
      <c r="B559" s="22" t="s">
        <v>1160</v>
      </c>
      <c r="C559" s="26" t="s">
        <v>23</v>
      </c>
      <c r="D559" s="27">
        <v>1</v>
      </c>
      <c r="E559" s="14">
        <v>0</v>
      </c>
      <c r="F559" s="15">
        <v>45005</v>
      </c>
      <c r="G559" s="15">
        <v>45015</v>
      </c>
    </row>
    <row r="560" spans="1:7" s="20" customFormat="1" ht="70.05" customHeight="1">
      <c r="A560" s="12" t="s">
        <v>1161</v>
      </c>
      <c r="B560" s="22" t="s">
        <v>1162</v>
      </c>
      <c r="C560" s="26" t="s">
        <v>23</v>
      </c>
      <c r="D560" s="27">
        <v>1</v>
      </c>
      <c r="E560" s="14">
        <v>0</v>
      </c>
      <c r="F560" s="15">
        <v>45005</v>
      </c>
      <c r="G560" s="15">
        <v>45015</v>
      </c>
    </row>
    <row r="561" spans="1:7" s="20" customFormat="1" ht="70.05" customHeight="1">
      <c r="A561" s="12" t="s">
        <v>1163</v>
      </c>
      <c r="B561" s="22" t="s">
        <v>1164</v>
      </c>
      <c r="C561" s="26" t="s">
        <v>23</v>
      </c>
      <c r="D561" s="27">
        <v>80</v>
      </c>
      <c r="E561" s="14">
        <v>0</v>
      </c>
      <c r="F561" s="15">
        <v>45005</v>
      </c>
      <c r="G561" s="15">
        <v>45015</v>
      </c>
    </row>
    <row r="562" spans="1:7" s="20" customFormat="1" ht="70.05" customHeight="1">
      <c r="A562" s="12" t="s">
        <v>1165</v>
      </c>
      <c r="B562" s="22" t="s">
        <v>1166</v>
      </c>
      <c r="C562" s="26" t="s">
        <v>23</v>
      </c>
      <c r="D562" s="27">
        <v>1</v>
      </c>
      <c r="E562" s="14">
        <v>0</v>
      </c>
      <c r="F562" s="15">
        <v>45005</v>
      </c>
      <c r="G562" s="15">
        <v>45015</v>
      </c>
    </row>
    <row r="563" spans="1:7" s="20" customFormat="1" ht="70.05" customHeight="1">
      <c r="A563" s="12" t="s">
        <v>1167</v>
      </c>
      <c r="B563" s="22" t="s">
        <v>1168</v>
      </c>
      <c r="C563" s="26" t="s">
        <v>23</v>
      </c>
      <c r="D563" s="27">
        <v>8</v>
      </c>
      <c r="E563" s="14">
        <v>0</v>
      </c>
      <c r="F563" s="15">
        <v>45005</v>
      </c>
      <c r="G563" s="15">
        <v>45015</v>
      </c>
    </row>
    <row r="564" spans="1:7" s="20" customFormat="1" ht="70.05" customHeight="1">
      <c r="A564" s="17">
        <v>23</v>
      </c>
      <c r="B564" s="23" t="s">
        <v>1169</v>
      </c>
      <c r="C564" s="19" t="s">
        <v>7</v>
      </c>
      <c r="D564" s="19">
        <v>100</v>
      </c>
      <c r="E564" s="19">
        <f>(SUM(E565:E575)*100)/SUM(D565:D575)</f>
        <v>0</v>
      </c>
      <c r="F564" s="24">
        <v>44951</v>
      </c>
      <c r="G564" s="24">
        <v>45066</v>
      </c>
    </row>
    <row r="565" spans="1:7" s="20" customFormat="1" ht="70.05" customHeight="1">
      <c r="A565" s="12" t="s">
        <v>1170</v>
      </c>
      <c r="B565" s="22" t="s">
        <v>1171</v>
      </c>
      <c r="C565" s="26" t="s">
        <v>217</v>
      </c>
      <c r="D565" s="27">
        <v>1</v>
      </c>
      <c r="E565" s="14">
        <v>0</v>
      </c>
      <c r="F565" s="15">
        <v>44972</v>
      </c>
      <c r="G565" s="15">
        <v>44977</v>
      </c>
    </row>
    <row r="566" spans="1:7" s="20" customFormat="1" ht="70.05" customHeight="1">
      <c r="A566" s="12" t="s">
        <v>1172</v>
      </c>
      <c r="B566" s="22" t="s">
        <v>1173</v>
      </c>
      <c r="C566" s="26" t="s">
        <v>217</v>
      </c>
      <c r="D566" s="27">
        <v>1</v>
      </c>
      <c r="E566" s="14">
        <v>0</v>
      </c>
      <c r="F566" s="15">
        <v>44972</v>
      </c>
      <c r="G566" s="15">
        <v>44977</v>
      </c>
    </row>
    <row r="567" spans="1:7" s="20" customFormat="1" ht="70.05" customHeight="1">
      <c r="A567" s="12" t="s">
        <v>1174</v>
      </c>
      <c r="B567" s="22" t="s">
        <v>1175</v>
      </c>
      <c r="C567" s="26" t="s">
        <v>217</v>
      </c>
      <c r="D567" s="27">
        <v>1</v>
      </c>
      <c r="E567" s="14">
        <v>0</v>
      </c>
      <c r="F567" s="15">
        <v>44977</v>
      </c>
      <c r="G567" s="15">
        <v>44995</v>
      </c>
    </row>
    <row r="568" spans="1:7" s="20" customFormat="1" ht="70.05" customHeight="1">
      <c r="A568" s="12" t="s">
        <v>1176</v>
      </c>
      <c r="B568" s="22" t="s">
        <v>1177</v>
      </c>
      <c r="C568" s="26" t="s">
        <v>217</v>
      </c>
      <c r="D568" s="27">
        <v>1</v>
      </c>
      <c r="E568" s="14">
        <v>0</v>
      </c>
      <c r="F568" s="15">
        <v>44977</v>
      </c>
      <c r="G568" s="15">
        <v>44995</v>
      </c>
    </row>
    <row r="569" spans="1:7" s="20" customFormat="1" ht="70.05" customHeight="1">
      <c r="A569" s="12" t="s">
        <v>1178</v>
      </c>
      <c r="B569" s="22" t="s">
        <v>1179</v>
      </c>
      <c r="C569" s="26" t="s">
        <v>217</v>
      </c>
      <c r="D569" s="27">
        <v>1</v>
      </c>
      <c r="E569" s="14">
        <v>0</v>
      </c>
      <c r="F569" s="15">
        <v>44972</v>
      </c>
      <c r="G569" s="15">
        <v>44977</v>
      </c>
    </row>
    <row r="570" spans="1:7" s="20" customFormat="1" ht="70.05" customHeight="1">
      <c r="A570" s="12" t="s">
        <v>1180</v>
      </c>
      <c r="B570" s="22" t="s">
        <v>1179</v>
      </c>
      <c r="C570" s="26" t="s">
        <v>217</v>
      </c>
      <c r="D570" s="27">
        <v>1</v>
      </c>
      <c r="E570" s="14">
        <v>0</v>
      </c>
      <c r="F570" s="15">
        <v>44972</v>
      </c>
      <c r="G570" s="15">
        <v>44977</v>
      </c>
    </row>
    <row r="571" spans="1:7" s="20" customFormat="1" ht="70.05" customHeight="1">
      <c r="A571" s="12" t="s">
        <v>1181</v>
      </c>
      <c r="B571" s="22" t="s">
        <v>1179</v>
      </c>
      <c r="C571" s="26" t="s">
        <v>217</v>
      </c>
      <c r="D571" s="27">
        <v>1</v>
      </c>
      <c r="E571" s="14">
        <v>0</v>
      </c>
      <c r="F571" s="15">
        <v>44972</v>
      </c>
      <c r="G571" s="15">
        <v>44977</v>
      </c>
    </row>
    <row r="572" spans="1:7" s="20" customFormat="1" ht="70.05" customHeight="1">
      <c r="A572" s="12" t="s">
        <v>1182</v>
      </c>
      <c r="B572" s="22" t="s">
        <v>1183</v>
      </c>
      <c r="C572" s="26" t="s">
        <v>217</v>
      </c>
      <c r="D572" s="27">
        <v>1</v>
      </c>
      <c r="E572" s="14">
        <v>0</v>
      </c>
      <c r="F572" s="15">
        <v>44951</v>
      </c>
      <c r="G572" s="15">
        <v>44967</v>
      </c>
    </row>
    <row r="573" spans="1:7" s="20" customFormat="1" ht="70.05" customHeight="1">
      <c r="A573" s="12" t="s">
        <v>1184</v>
      </c>
      <c r="B573" s="22" t="s">
        <v>1183</v>
      </c>
      <c r="C573" s="26" t="s">
        <v>217</v>
      </c>
      <c r="D573" s="27">
        <v>1</v>
      </c>
      <c r="E573" s="14">
        <v>0</v>
      </c>
      <c r="F573" s="15">
        <v>44951</v>
      </c>
      <c r="G573" s="15">
        <v>44967</v>
      </c>
    </row>
    <row r="574" spans="1:7" s="20" customFormat="1" ht="70.05" customHeight="1">
      <c r="A574" s="12" t="s">
        <v>1185</v>
      </c>
      <c r="B574" s="13" t="s">
        <v>1186</v>
      </c>
      <c r="C574" s="14" t="s">
        <v>26</v>
      </c>
      <c r="D574" s="12">
        <v>1</v>
      </c>
      <c r="E574" s="14">
        <v>0</v>
      </c>
      <c r="F574" s="15">
        <v>44972</v>
      </c>
      <c r="G574" s="15">
        <v>44977</v>
      </c>
    </row>
    <row r="575" spans="1:7" s="20" customFormat="1" ht="70.05" customHeight="1">
      <c r="A575" s="12" t="s">
        <v>1187</v>
      </c>
      <c r="B575" s="22" t="s">
        <v>1188</v>
      </c>
      <c r="C575" s="26" t="s">
        <v>23</v>
      </c>
      <c r="D575" s="27">
        <v>40</v>
      </c>
      <c r="E575" s="14">
        <v>0</v>
      </c>
      <c r="F575" s="15">
        <v>45041</v>
      </c>
      <c r="G575" s="15">
        <v>45066</v>
      </c>
    </row>
    <row r="576" spans="1:7" s="20" customFormat="1" ht="70.05" customHeight="1">
      <c r="A576" s="17" t="s">
        <v>1189</v>
      </c>
      <c r="B576" s="23" t="s">
        <v>1190</v>
      </c>
      <c r="C576" s="19" t="s">
        <v>19</v>
      </c>
      <c r="D576" s="19">
        <v>27138</v>
      </c>
      <c r="E576" s="19">
        <v>27138</v>
      </c>
      <c r="F576" s="24">
        <v>44885</v>
      </c>
      <c r="G576" s="24">
        <v>44926</v>
      </c>
    </row>
    <row r="577" spans="1:7" s="20" customFormat="1" ht="70.05" customHeight="1">
      <c r="A577" s="12" t="s">
        <v>1191</v>
      </c>
      <c r="B577" s="22" t="s">
        <v>1192</v>
      </c>
      <c r="C577" s="26" t="s">
        <v>19</v>
      </c>
      <c r="D577" s="27">
        <v>27138</v>
      </c>
      <c r="E577" s="14">
        <v>27138</v>
      </c>
      <c r="F577" s="15">
        <v>44885</v>
      </c>
      <c r="G577" s="15">
        <v>44926</v>
      </c>
    </row>
  </sheetData>
  <mergeCells count="3">
    <mergeCell ref="A1:G1"/>
    <mergeCell ref="A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СМР</vt:lpstr>
      <vt:lpstr>МТР</vt:lpstr>
      <vt:lpstr>СМР!Print_AreaFix_2Fix_2Fix_2Fix_2Fix_2Fix_3</vt:lpstr>
      <vt:lpstr>СМР!Print_AreaFix_5</vt:lpstr>
      <vt:lpstr>СМР!Print_TitlesFix_4Fix_4Fix_4Fix_4Fix_4</vt:lpstr>
      <vt:lpstr>СМР!Заголовки_для_печати</vt:lpstr>
      <vt:lpstr>СМР!Область_печати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Римма Сарвартдинова</cp:lastModifiedBy>
  <cp:lastPrinted>2023-02-27T07:16:00Z</cp:lastPrinted>
  <dcterms:created xsi:type="dcterms:W3CDTF">2023-02-14T09:20:28Z</dcterms:created>
  <dcterms:modified xsi:type="dcterms:W3CDTF">2024-09-20T04:10:46Z</dcterms:modified>
</cp:coreProperties>
</file>